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activeTab="1"/>
  </bookViews>
  <sheets>
    <sheet name="PLANILHA" sheetId="11" r:id="rId1"/>
    <sheet name="CRONOGRAMA" sheetId="13" r:id="rId2"/>
  </sheets>
  <definedNames>
    <definedName name="_xlnm.Print_Area" localSheetId="0">PLANILHA!$A$1:$AM$137</definedName>
    <definedName name="_xlnm.Print_Titles" localSheetId="0">PLANILHA!$2:$29</definedName>
  </definedNames>
  <calcPr calcId="144525"/>
</workbook>
</file>

<file path=xl/calcChain.xml><?xml version="1.0" encoding="utf-8"?>
<calcChain xmlns="http://schemas.openxmlformats.org/spreadsheetml/2006/main">
  <c r="AH112" i="11" l="1"/>
  <c r="AH106" i="11"/>
  <c r="AH98" i="11"/>
  <c r="AH91" i="11"/>
  <c r="AH76" i="11"/>
  <c r="AH69" i="11"/>
  <c r="AH64" i="11"/>
  <c r="AH50" i="11"/>
  <c r="AH44" i="11"/>
  <c r="AH30" i="11"/>
  <c r="AA117" i="11" l="1"/>
  <c r="AE117" i="11"/>
  <c r="AH117" i="11" s="1"/>
  <c r="AA53" i="11" l="1"/>
  <c r="AE53" i="11"/>
  <c r="AH53" i="11" s="1"/>
  <c r="AE51" i="11" l="1"/>
  <c r="AH51" i="11" s="1"/>
  <c r="AA51" i="11"/>
  <c r="D34" i="13"/>
  <c r="AA90" i="11"/>
  <c r="AE90" i="11"/>
  <c r="AH90" i="11" s="1"/>
  <c r="AA89" i="11"/>
  <c r="AE89" i="11"/>
  <c r="AH89" i="11" s="1"/>
  <c r="J28" i="13"/>
  <c r="H24" i="13"/>
  <c r="J22" i="13"/>
  <c r="I22" i="13"/>
  <c r="J20" i="13"/>
  <c r="I20" i="13"/>
  <c r="J18" i="13"/>
  <c r="I16" i="13"/>
  <c r="G14" i="13"/>
  <c r="F12" i="13"/>
  <c r="J30" i="13"/>
  <c r="AA75" i="11"/>
  <c r="AE75" i="11"/>
  <c r="AH75" i="11" s="1"/>
  <c r="AA105" i="11" l="1"/>
  <c r="AE105" i="11"/>
  <c r="AH105" i="11" s="1"/>
  <c r="AE99" i="11"/>
  <c r="AH99" i="11" s="1"/>
  <c r="AA99" i="11"/>
  <c r="AA87" i="11"/>
  <c r="AE87" i="11"/>
  <c r="AH87" i="11" s="1"/>
  <c r="AA86" i="11"/>
  <c r="AE86" i="11"/>
  <c r="AH86" i="11" s="1"/>
  <c r="AA85" i="11"/>
  <c r="AE85" i="11"/>
  <c r="AH85" i="11" s="1"/>
  <c r="AA84" i="11"/>
  <c r="AE84" i="11"/>
  <c r="AH84" i="11" s="1"/>
  <c r="AA71" i="11"/>
  <c r="AA70" i="11"/>
  <c r="AA43" i="11"/>
  <c r="AE43" i="11"/>
  <c r="AH43" i="11" s="1"/>
  <c r="AE71" i="11"/>
  <c r="AH71" i="11" s="1"/>
  <c r="AE70" i="11"/>
  <c r="AH70" i="11" s="1"/>
  <c r="AA68" i="11"/>
  <c r="AA67" i="11"/>
  <c r="AE68" i="11" l="1"/>
  <c r="AH68" i="11" s="1"/>
  <c r="AE67" i="11"/>
  <c r="AH67" i="11" s="1"/>
  <c r="AA38" i="11"/>
  <c r="AE38" i="11"/>
  <c r="AH38" i="11" s="1"/>
  <c r="AA36" i="11"/>
  <c r="AE36" i="11"/>
  <c r="AH36" i="11" s="1"/>
  <c r="AA37" i="11"/>
  <c r="AE37" i="11"/>
  <c r="AH37" i="11" s="1"/>
  <c r="AA35" i="11"/>
  <c r="AE35" i="11"/>
  <c r="AH35" i="11" s="1"/>
  <c r="AA34" i="11"/>
  <c r="AE34" i="11"/>
  <c r="AH34" i="11" s="1"/>
  <c r="AA118" i="11" l="1"/>
  <c r="AE118" i="11"/>
  <c r="AH118" i="11" s="1"/>
  <c r="AE79" i="11" l="1"/>
  <c r="AH79" i="11" s="1"/>
  <c r="AE78" i="11"/>
  <c r="AH78" i="11" s="1"/>
  <c r="AE77" i="11"/>
  <c r="AH77" i="11" s="1"/>
  <c r="AE42" i="11"/>
  <c r="AH42" i="11" s="1"/>
  <c r="AE41" i="11"/>
  <c r="AE40" i="11"/>
  <c r="AH40" i="11" s="1"/>
  <c r="AE39" i="11"/>
  <c r="AH39" i="11" s="1"/>
  <c r="AE33" i="11"/>
  <c r="AH33" i="11" s="1"/>
  <c r="AE32" i="11"/>
  <c r="AH32" i="11" s="1"/>
  <c r="AE31" i="11"/>
  <c r="AH31" i="11" s="1"/>
  <c r="I18" i="13" l="1"/>
  <c r="J24" i="13"/>
  <c r="J34" i="13" s="1"/>
  <c r="I24" i="13"/>
  <c r="J26" i="13"/>
  <c r="I28" i="13"/>
  <c r="I34" i="13" s="1"/>
  <c r="AA116" i="11"/>
  <c r="AE116" i="11"/>
  <c r="AH116" i="11" s="1"/>
  <c r="AA104" i="11"/>
  <c r="AE104" i="11"/>
  <c r="AH104" i="11" s="1"/>
  <c r="AA88" i="11"/>
  <c r="AE88" i="11"/>
  <c r="AH88" i="11" s="1"/>
  <c r="AE92" i="11"/>
  <c r="AH92" i="11" s="1"/>
  <c r="AA92" i="11"/>
  <c r="AA97" i="11" l="1"/>
  <c r="AE97" i="11"/>
  <c r="AH97" i="11" s="1"/>
  <c r="AE58" i="11"/>
  <c r="AH58" i="11" s="1"/>
  <c r="AA58" i="11"/>
  <c r="AA74" i="11" l="1"/>
  <c r="AE74" i="11"/>
  <c r="AH74" i="11" s="1"/>
  <c r="AA108" i="11"/>
  <c r="AE108" i="11"/>
  <c r="AH108" i="11" s="1"/>
  <c r="AE107" i="11"/>
  <c r="AH107" i="11" s="1"/>
  <c r="AA107" i="11"/>
  <c r="AA103" i="11"/>
  <c r="AE103" i="11"/>
  <c r="AH103" i="11" s="1"/>
  <c r="H20" i="13" l="1"/>
  <c r="AA115" i="11"/>
  <c r="AE115" i="11"/>
  <c r="AH115" i="11" s="1"/>
  <c r="AA42" i="11" l="1"/>
  <c r="AE47" i="11"/>
  <c r="AH47" i="11" s="1"/>
  <c r="AA47" i="11"/>
  <c r="AA113" i="11" l="1"/>
  <c r="AE113" i="11"/>
  <c r="AH113" i="11" s="1"/>
  <c r="AA83" i="11"/>
  <c r="AE83" i="11"/>
  <c r="AH83" i="11" s="1"/>
  <c r="AA79" i="11"/>
  <c r="AA78" i="11"/>
  <c r="AA73" i="11"/>
  <c r="AE73" i="11"/>
  <c r="AH73" i="11" s="1"/>
  <c r="AA40" i="11" l="1"/>
  <c r="AA39" i="11"/>
  <c r="AA33" i="11"/>
  <c r="AA41" i="11"/>
  <c r="AH41" i="11"/>
  <c r="AE120" i="11" l="1"/>
  <c r="AH120" i="11" s="1"/>
  <c r="AH119" i="11" s="1"/>
  <c r="AE114" i="11"/>
  <c r="AE102" i="11"/>
  <c r="AH114" i="11" l="1"/>
  <c r="AE111" i="11"/>
  <c r="AH111" i="11" s="1"/>
  <c r="AE109" i="11"/>
  <c r="AH109" i="11" s="1"/>
  <c r="AH102" i="11"/>
  <c r="AE101" i="11"/>
  <c r="AH101" i="11" s="1"/>
  <c r="AE100" i="11"/>
  <c r="AH100" i="11" s="1"/>
  <c r="AE95" i="11"/>
  <c r="AH95" i="11" s="1"/>
  <c r="AE94" i="11"/>
  <c r="AH94" i="11" s="1"/>
  <c r="AE93" i="11"/>
  <c r="AH93" i="11" s="1"/>
  <c r="AE82" i="11"/>
  <c r="AH82" i="11" s="1"/>
  <c r="AE81" i="11"/>
  <c r="AH81" i="11" s="1"/>
  <c r="AE80" i="11"/>
  <c r="AH80" i="11" s="1"/>
  <c r="AE66" i="11"/>
  <c r="AH66" i="11" s="1"/>
  <c r="AE65" i="11"/>
  <c r="AH65" i="11" s="1"/>
  <c r="AE62" i="11"/>
  <c r="AH62" i="11" s="1"/>
  <c r="AE61" i="11"/>
  <c r="AH61" i="11" s="1"/>
  <c r="AE60" i="11"/>
  <c r="AH60" i="11" s="1"/>
  <c r="AE57" i="11"/>
  <c r="AH57" i="11" s="1"/>
  <c r="AE56" i="11"/>
  <c r="AH56" i="11" s="1"/>
  <c r="AE55" i="11"/>
  <c r="AH55" i="11" s="1"/>
  <c r="AE54" i="11"/>
  <c r="AH54" i="11" s="1"/>
  <c r="AE52" i="11"/>
  <c r="AH52" i="11" s="1"/>
  <c r="AE49" i="11"/>
  <c r="AH49" i="11" s="1"/>
  <c r="AE48" i="11"/>
  <c r="AH48" i="11" s="1"/>
  <c r="AE46" i="11"/>
  <c r="AH46" i="11" s="1"/>
  <c r="AE45" i="11"/>
  <c r="AH45" i="11" s="1"/>
  <c r="AA57" i="11" l="1"/>
  <c r="AA56" i="11"/>
  <c r="AA55" i="11"/>
  <c r="AA54" i="11"/>
  <c r="AA114" i="11" l="1"/>
  <c r="AA32" i="11"/>
  <c r="H18" i="13" l="1"/>
  <c r="AA110" i="11"/>
  <c r="AA66" i="11" l="1"/>
  <c r="AA65" i="11"/>
  <c r="AE110" i="11"/>
  <c r="AH110" i="11" s="1"/>
  <c r="AA81" i="11"/>
  <c r="AA82" i="11"/>
  <c r="AA102" i="11"/>
  <c r="AA101" i="11"/>
  <c r="AA100" i="11"/>
  <c r="AA62" i="11"/>
  <c r="AA61" i="11"/>
  <c r="AA60" i="11"/>
  <c r="AA49" i="11"/>
  <c r="AA48" i="11"/>
  <c r="AA46" i="11"/>
  <c r="AA45" i="11"/>
  <c r="AA52" i="11"/>
  <c r="F14" i="13" l="1"/>
  <c r="F34" i="13" s="1"/>
  <c r="AA96" i="11"/>
  <c r="AE96" i="11"/>
  <c r="AH96" i="11" s="1"/>
  <c r="AA59" i="11"/>
  <c r="AE59" i="11"/>
  <c r="AH59" i="11" s="1"/>
  <c r="AA93" i="11"/>
  <c r="AA94" i="11"/>
  <c r="AA95" i="11"/>
  <c r="AA120" i="11" l="1"/>
  <c r="G34" i="13" l="1"/>
  <c r="H16" i="13"/>
  <c r="AA109" i="11"/>
  <c r="AA111" i="11"/>
  <c r="AA77" i="11" l="1"/>
  <c r="AA80" i="11"/>
  <c r="H22" i="13" l="1"/>
  <c r="H34" i="13" s="1"/>
  <c r="E10" i="13"/>
  <c r="E12" i="13"/>
  <c r="E34" i="13" s="1"/>
  <c r="AE72" i="11" l="1"/>
  <c r="AH72" i="11" s="1"/>
  <c r="AH123" i="11" s="1"/>
  <c r="J33" i="13" l="1"/>
  <c r="I33" i="13"/>
  <c r="G33" i="13"/>
  <c r="F33" i="13"/>
  <c r="H33" i="13"/>
  <c r="AA30" i="11" l="1"/>
  <c r="AE30" i="11"/>
  <c r="AA72" i="11" l="1"/>
  <c r="AA31" i="11"/>
  <c r="E33" i="13"/>
</calcChain>
</file>

<file path=xl/sharedStrings.xml><?xml version="1.0" encoding="utf-8"?>
<sst xmlns="http://schemas.openxmlformats.org/spreadsheetml/2006/main" count="522" uniqueCount="330">
  <si>
    <t>ITEM</t>
  </si>
  <si>
    <t>CÓDIGO</t>
  </si>
  <si>
    <t>1.1</t>
  </si>
  <si>
    <t>2.1</t>
  </si>
  <si>
    <t>2.2</t>
  </si>
  <si>
    <t>m²</t>
  </si>
  <si>
    <t>2.3</t>
  </si>
  <si>
    <t xml:space="preserve">ORÇAMENTO DISCRIMINATIVO </t>
  </si>
  <si>
    <t>Proponente</t>
  </si>
  <si>
    <t>Empreendimento ( Nome/Apelido)</t>
  </si>
  <si>
    <t>Município</t>
  </si>
  <si>
    <t>UF</t>
  </si>
  <si>
    <t>MG</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</si>
  <si>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</si>
  <si>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</si>
  <si>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</si>
  <si>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</si>
  <si>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</si>
  <si>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</si>
  <si>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</si>
  <si>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</si>
  <si>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</si>
  <si>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</si>
  <si>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</si>
  <si>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</si>
  <si>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</si>
  <si>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</si>
  <si>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</si>
  <si>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</si>
  <si>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</si>
  <si>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</si>
  <si>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</si>
  <si>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</si>
  <si>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</si>
  <si>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</si>
  <si>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</si>
  <si>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</si>
  <si>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</si>
  <si>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</si>
  <si>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</si>
  <si>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</si>
  <si>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</si>
  <si>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</si>
  <si>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</si>
  <si>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</si>
  <si>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</si>
  <si>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</si>
  <si>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</si>
  <si>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SERVIÇOS PRELIMINARES</t>
  </si>
  <si>
    <t>Papagaios</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</si>
  <si>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</si>
  <si>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PREFEITURA MUNICIPAL DE PAPAGAIOS</t>
  </si>
  <si>
    <t>Observações:</t>
  </si>
  <si>
    <t>EMPREITADA POR PREÇO GLOBAL</t>
  </si>
  <si>
    <t xml:space="preserve">Responsável Técnico:KARINA ERICA DE OLIVEIRA </t>
  </si>
  <si>
    <t>CAU A42262-2</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</si>
  <si>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</si>
  <si>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</si>
  <si>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</si>
  <si>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</si>
  <si>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</si>
  <si>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</si>
  <si>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</si>
  <si>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</si>
  <si>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</si>
  <si>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</si>
  <si>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</si>
  <si>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</si>
  <si>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</si>
  <si>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M2</t>
  </si>
  <si>
    <t>RO-41661</t>
  </si>
  <si>
    <t>m3</t>
  </si>
  <si>
    <t>m2</t>
  </si>
  <si>
    <t>REBOCO COM ARGAMASSA, TRAÇO 1:7 (CIMENTO E AREIA), ESP. 20MM, APLICAÇÃO MANUAL, PREPARO MECÂNICO</t>
  </si>
  <si>
    <t>ED-50759</t>
  </si>
  <si>
    <t>ED-9081</t>
  </si>
  <si>
    <t>CUBA DE LOUÇA BRANCA DE EMBUTIR, FORMATO OVAL, INCLUSIVE VÁLVULA DE ESCOAMENTO DE METAL COM ACABAMENTO CROMADO, SIFÃO DE METAL TIPO COPO COM ACABAMENTO CROMADO, FORNECIMENTO E INSTALAÇÃO</t>
  </si>
  <si>
    <t>ED-50279</t>
  </si>
  <si>
    <t>um</t>
  </si>
  <si>
    <t>ED-50225</t>
  </si>
  <si>
    <t>ED-50227</t>
  </si>
  <si>
    <t>ED-50228</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</si>
  <si>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</si>
  <si>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</si>
  <si>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</si>
  <si>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</si>
  <si>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</si>
  <si>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ESMALTE EM ESQUADRIAS DE FERRO, DUAS (2) DEMÃOS, INCLUSIVE UMA (1) DEMÃO DE FUNDO ANTICORROSIVO</t>
  </si>
  <si>
    <t>ED-50491</t>
  </si>
  <si>
    <t>LIMPEZA FINAL PARA ENTREGA DA OBRA</t>
  </si>
  <si>
    <t>ED-50266</t>
  </si>
  <si>
    <t>M3</t>
  </si>
  <si>
    <t>ED-13336</t>
  </si>
  <si>
    <t>M</t>
  </si>
  <si>
    <t>ED-16660</t>
  </si>
  <si>
    <t>1.2</t>
  </si>
  <si>
    <t xml:space="preserve">INFRAESTRUTURA </t>
  </si>
  <si>
    <t>PISOS</t>
  </si>
  <si>
    <t xml:space="preserve">INSTALAÇAO ELETRICA </t>
  </si>
  <si>
    <t xml:space="preserve">INSTALAÇAO HIDRAULICA </t>
  </si>
  <si>
    <t>PINTURA</t>
  </si>
  <si>
    <t>CORTE, DOBRA E MONTAGEM DE AÇO CA-50 DIÂMETRO (6,3MM A 
12,5MM)</t>
  </si>
  <si>
    <t>CORTE, DOBRA E MONTAGEM DE AÇO CA-60 DIÂMETRO (4,2MM A 5,0MM)</t>
  </si>
  <si>
    <t>SUPRA ESTRUTURA E ALVENARIA E REVESTIMENTOS</t>
  </si>
  <si>
    <t>DIVERSOS</t>
  </si>
  <si>
    <t>FECHAMENTOS E GRADIS</t>
  </si>
  <si>
    <t>LIMPEZA FINAL</t>
  </si>
  <si>
    <t>4.1</t>
  </si>
  <si>
    <t>4.2</t>
  </si>
  <si>
    <t>5.2</t>
  </si>
  <si>
    <t>5.3</t>
  </si>
  <si>
    <t>6.1</t>
  </si>
  <si>
    <t>7.2</t>
  </si>
  <si>
    <t>7.3</t>
  </si>
  <si>
    <t>9.1</t>
  </si>
  <si>
    <t>9.2</t>
  </si>
  <si>
    <t>9.3</t>
  </si>
  <si>
    <t>COBERTURA</t>
  </si>
  <si>
    <t>8.2</t>
  </si>
  <si>
    <t>8.3</t>
  </si>
  <si>
    <t>KG</t>
  </si>
  <si>
    <t xml:space="preserve">SUPRA ESTRUTURA </t>
  </si>
  <si>
    <t>INSTALAÇAO HIDRAULICA</t>
  </si>
  <si>
    <t>INSTALAÇAO ELETRICA</t>
  </si>
  <si>
    <t>FECHAMENTO E GRADIS</t>
  </si>
  <si>
    <t xml:space="preserve">PINTURA </t>
  </si>
  <si>
    <t xml:space="preserve">DIVERSOS </t>
  </si>
  <si>
    <t>LIMPEZA DE OBRA</t>
  </si>
  <si>
    <t>8.4</t>
  </si>
  <si>
    <t>MÊS 4</t>
  </si>
  <si>
    <t>MÊS 5</t>
  </si>
  <si>
    <t>MÊS 6</t>
  </si>
  <si>
    <t>1.3</t>
  </si>
  <si>
    <t>SOLEIRA DE GRANITO CINZA ANDORINHA E = 2 CM</t>
  </si>
  <si>
    <t>ED-51002</t>
  </si>
  <si>
    <t>6.3</t>
  </si>
  <si>
    <t>9.4</t>
  </si>
  <si>
    <t>10.4</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</si>
  <si>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</si>
  <si>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</si>
  <si>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</si>
  <si>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REVESTIMENTO  COM CERÂMICA APLICADO EM PAREDE, ACABAMENTO ESMALTADO, AMBIENTE INTERNO/EXTERNO, PADRÃO EXTRA, DIMENSÃO DA PEÇA ATÉ 2025 CM2, PEI III, ASSENTAMENTO COM ARGAMASSA INDUSTRIALIZADA, INCLUSIVE REJUNTAMENTO</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</si>
  <si>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</si>
  <si>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CHAPISCO DECIMENTO  EAREIA,TRAÇO1:3(EXECUÇÃO,INCLUINDOO FORNECIMENTO E TRANSPORTE DE TODOS OS MATERIAIS)</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</si>
  <si>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</si>
  <si>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</si>
  <si>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</si>
  <si>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</si>
  <si>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</si>
  <si>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 xml:space="preserve">ED-49755 </t>
  </si>
  <si>
    <t>PERFURAÇÃO DE ESTACA BROCA A TRADO MECANIZADO D = 400 
MM</t>
  </si>
  <si>
    <t>6.5</t>
  </si>
  <si>
    <t>11.1</t>
  </si>
  <si>
    <t>DEMOLIÇÃO DE ALVENARIA DE TIJOLO CERÂMICO SEM 
APROVEITAMENTO DO MATERIAL, INCLUSIVE AFASTAMENTO</t>
  </si>
  <si>
    <t xml:space="preserve">ED-48436 </t>
  </si>
  <si>
    <t>2.4</t>
  </si>
  <si>
    <t>2.5</t>
  </si>
  <si>
    <t>1.4</t>
  </si>
  <si>
    <t>REMOÇÃO DE FOLHA DE PORTA OU JANELA, INCLUSIVE 
AFASTAMENTO E EMPILHAMENTO</t>
  </si>
  <si>
    <t>ED-48494</t>
  </si>
  <si>
    <t>1.5</t>
  </si>
  <si>
    <t xml:space="preserve">ED-48502 </t>
  </si>
  <si>
    <t>DEMOLIÇÃO DE REVESTIMENTO CERÂMICO, AZULEJO OU 
LADRILHO HIDRÁULICO INCLUSIVE AFASTAMENTO</t>
  </si>
  <si>
    <t xml:space="preserve"> PORTA DE ABRIR, MADEIRA DE LEI PRANCHETA PARA PINTURA 
COMPLETA 80 X 210 CM,COM FERRAGENS EM FERRO LATONADO</t>
  </si>
  <si>
    <t>ED-49602</t>
  </si>
  <si>
    <t>U</t>
  </si>
  <si>
    <t>ATERRO COMPACTADO MANUAL, COM SOQUETE</t>
  </si>
  <si>
    <t>ED-51097</t>
  </si>
  <si>
    <t>6.6</t>
  </si>
  <si>
    <t>BANCADA EM GRANITO CINZA ANDORINHA E = 3 CM, APOIADA 
EM CONSOLE DE METALON 20 X 30 MM</t>
  </si>
  <si>
    <t>ED-48343</t>
  </si>
  <si>
    <t xml:space="preserve">ED-48351 </t>
  </si>
  <si>
    <t>TESTEIRA EM GRANITO CINZA ANDORINHA</t>
  </si>
  <si>
    <t>7.4</t>
  </si>
  <si>
    <t xml:space="preserve">
RODABANCA/FRONTÃO PARA BANCADA EM GRANITO, COR 
CINZA ANDORINHA, ESP. 2CM, ALTURA DE 7CM, INCLUSIVE 
REJUNTAMENTO EM MASSA PLÁSTICA NA COR DA PEDRA</t>
  </si>
  <si>
    <t xml:space="preserve">ED-48347 </t>
  </si>
  <si>
    <t xml:space="preserve">PINTURA ACRÍLICA EM PAREDE, TRÊS (3) DEMÃOS, EXCLUSIVE 
SELADOR ACRÍLICO E MASSA ACRÍLICA/CORRIDA (PVA) </t>
  </si>
  <si>
    <t>ED-50453</t>
  </si>
  <si>
    <t>3.1</t>
  </si>
  <si>
    <t>3.2</t>
  </si>
  <si>
    <t>3.3</t>
  </si>
  <si>
    <t>3.4</t>
  </si>
  <si>
    <t>3.5</t>
  </si>
  <si>
    <t>3.6</t>
  </si>
  <si>
    <t>3.7</t>
  </si>
  <si>
    <t>3.8</t>
  </si>
  <si>
    <t>3.10</t>
  </si>
  <si>
    <t>3.11</t>
  </si>
  <si>
    <t>6.2</t>
  </si>
  <si>
    <t>6.4</t>
  </si>
  <si>
    <t>6.7</t>
  </si>
  <si>
    <t>6.8</t>
  </si>
  <si>
    <t>6.9</t>
  </si>
  <si>
    <t>6.10</t>
  </si>
  <si>
    <t>6.11</t>
  </si>
  <si>
    <t>7.1</t>
  </si>
  <si>
    <t>VERGA EM CONCRETO ESTRUTURAL PARA VÃOS ACIMA DE 150CM, 
PREPARADO EM OBRA COM BETONEIRA, CONTROLE "A", COM FCK 
20 MPA, MOLDADA IN LOCO, INCLUSIVE ARMAÇÃO</t>
  </si>
  <si>
    <t>ED-9907</t>
  </si>
  <si>
    <t>SINAPI</t>
  </si>
  <si>
    <t>ESCAVAÇÃO MANUAL DE VALA PARA VIGA BALDRAME (SEM ESCAVAÇÃO PARA COLOCAÇÃO DE FÔRMAS). AF_06/2017
MM</t>
  </si>
  <si>
    <t>1.6</t>
  </si>
  <si>
    <t>1.7</t>
  </si>
  <si>
    <t>ESPELHO (60X90CM) ESP.4MM INCLUSIVE FIXAÇÃO COM 
PARAFUSO FINESSON - FORNECIMENTO E INSTALAÇÃO</t>
  </si>
  <si>
    <t xml:space="preserve">ED-51150 </t>
  </si>
  <si>
    <t>Rua ONESIMO RACHID 75 SANTO ANTONIO</t>
  </si>
  <si>
    <t xml:space="preserve">ENGRADAMENTO PARA TELHAS CERÂMICA OU CONCRETO EM 
MADEIRA PARAJU </t>
  </si>
  <si>
    <t>ED-48407</t>
  </si>
  <si>
    <t xml:space="preserve">COBERTURA EM TELHA CERÂMICA COLONIAL PLANA, 24 UNID/M2 </t>
  </si>
  <si>
    <t>ED-48420</t>
  </si>
  <si>
    <t xml:space="preserve">EXECUÇÃO DE PAVIMENTO INTERTRAVADO ECOLÓGICO, 
ESPESSURA 6CM, FCK 35MPA, INCLUINDO FORNECIMENTO E 
TRANSPORTE DE TODOS OS MATERIAIS E COLCHÃO DE 
ASSENTAMENTO COM ESPESSURA 6CM
</t>
  </si>
  <si>
    <t>ED-51146</t>
  </si>
  <si>
    <t>BACIA SANITÁRIA (VASO) DE LOUÇA CONVENCIONAL INFANTIL, 
COR BRANCA, INCLUSIVE ACESSÓRIOS DE FIXAÇÃO/VEDAÇÃO, 
VÁLVULA DE DESCARGA METÁLICA COM ACIONAMENTO DUPLO, 
TUBO DE LIGAÇÃO DE LATÃO COM CANOPLA, FORNECIMENTO, 
INSTALAÇÃO E REJUNTAMENTO</t>
  </si>
  <si>
    <t xml:space="preserve">ED-50299 </t>
  </si>
  <si>
    <t>LIMPEZA DO TERRENO, INCLUSIVE CAPINA, RASTELAMENTO COM 
AFASTAMENTO ATÉ 20M E QUEIMA CONTROLADA</t>
  </si>
  <si>
    <t>ED-50703</t>
  </si>
  <si>
    <t>PORTA PARA ALAMBRADO, COM UMA (1) FOLHA, DIMENSÃO 
(90X210)CM, EM TELA DE ARAME GALVANIZADO COM TRAMA 
LOSANGULAR DE 2" (50,8MM) E FIO BWG12 (2,77MM), EXCLUSIVE 
PINTURA, INCLUSIVE FIXAÇÃO E FORNECIMENTO EM QUADROS DE 
TUBOS DE AÇO CARBONO GALVANIZADO DIÂMETRO DE 50MM 
(2"), BATENTE, DOBRADIÇAS E CADEADO COM LARGURA DE 50MM</t>
  </si>
  <si>
    <t>ED-26408</t>
  </si>
  <si>
    <t>8.5</t>
  </si>
  <si>
    <t>PINTURA COM VERNIZ SINTÉTICO MARÍTIMO EM ESQUADRIAS DE 
MADEIRA, DUAS (2) DEMÃOS, ACABAMENTO TIPO BRILHANTE</t>
  </si>
  <si>
    <t>ED-50526</t>
  </si>
  <si>
    <t>PINTURA COM TINTA A BASE DE BORRACHA CLORADA EM FAIXAS 
DE DEMARCAÇÃO DE QUADRA, DUAS (2) DEMÃOS, FAIXA COM 
LARGURA DE 5 CM, APLICAÇÃO MECÂNICA</t>
  </si>
  <si>
    <t>ED-50468</t>
  </si>
  <si>
    <t xml:space="preserve">PINTURA ACRÍLICA PARA PISO EM QUADRAS ESPORTIVA, DUAS (2) 
DEMÃOS </t>
  </si>
  <si>
    <t xml:space="preserve">ED-50461 </t>
  </si>
  <si>
    <t>5.4</t>
  </si>
  <si>
    <t>PISO EM CONCRETO, USINADO CONVENCIONAL, FCK 15MPA, 
COM TELA SOLDADA NERVURADA TIPO Q-138, ACABAMENTO 
POLÍDO EM NÍVEL ZERO, ESP. 10CM, INCLUSIVE FORNECIMENTO, 
LANÇAMENTO, ADENSAMENTO, EXCLUSIVE JUNTA DE DILATAÇÃO</t>
  </si>
  <si>
    <t>ED-9320</t>
  </si>
  <si>
    <t>m</t>
  </si>
  <si>
    <t xml:space="preserve"> LUMINÁRIA COMERCIAL CHANFRADA DE SOBREPOR COMPLETA,
PARA DUAS (2) LÂMPADAS TUBULARES LED 2X18W-ØT8,
TEMPERATURA DA COR 6500K, FORNECIMENTO E INSTALAÇÃO,
INCLUSIVE BASE E LÂMPADAS</t>
  </si>
  <si>
    <t>ED-13338</t>
  </si>
  <si>
    <t>CABO DE COBRE FLEXÍVEL, CLASSE 5, ISOLAMENTO TIPO LSHF/
ATOX, NÃO HALOGENADO, ANTICHAMA, TERMOPLÁSTICO,
UNIPOLAR, SEÇÃO 1,5 MM2, 70°C, 450/750V</t>
  </si>
  <si>
    <t>ED-48946</t>
  </si>
  <si>
    <t>6.12</t>
  </si>
  <si>
    <t>BARRA DE APOIO EM AÇO INOX POLIDO RETA, DN 1.1/4" (31,75MM)
, PARA ACESSIBILIDADE (PMR/PCR), COMPRIMENTO 80CM,
INSTALADO EM PAREDE, INCLUSIVE FORNECIMENTO,
INSTALAÇÃO E ACESSÓRIOS PARA FIXAÇÃO</t>
  </si>
  <si>
    <t>ED-48160</t>
  </si>
  <si>
    <t>PORTA DE SANITÁRIO COMPLETA, COM BATENTES DE FERRO,
ESTRUTURA EM METALON 20 X 30, FOLHA EM CHAPA
GALVANIZADA Nº. 18, TRANQUETA E DOBRADIÇAS - 60 X 180 CM</t>
  </si>
  <si>
    <t>ED-50978</t>
  </si>
  <si>
    <t>u</t>
  </si>
  <si>
    <t xml:space="preserve"> ALAMBRADO PARA QUADRA ESPORTIVA, EM TELA DE ARAME
GALVANIZADO COM TRAMA LOSANGULAR DE 2" (50,8MM) E FIO
BWG12 (2,77MM), EXCLUSIVE PINTURA, INCLUSIVE FIXAÇÃO E
FORNECIMENTO EM QUADROS DE TUBOS DE AÇO CARBONO
GALVANIZADO DIÂMETRO DE 50MM (2")</t>
  </si>
  <si>
    <t>ED-9100</t>
  </si>
  <si>
    <t>8.6</t>
  </si>
  <si>
    <t>PLANTIO DE GRAMA ESMERALDA EM PLACAS, INCLUSIVE TERRA
VEGETAL E CONSERVAÇÃO POR TRINTA (30) DIAS</t>
  </si>
  <si>
    <t>ED-50437</t>
  </si>
  <si>
    <t>5.5</t>
  </si>
  <si>
    <t>7.5</t>
  </si>
  <si>
    <t>7.6</t>
  </si>
  <si>
    <t>9.5</t>
  </si>
  <si>
    <t>10.1</t>
  </si>
  <si>
    <t>10.2</t>
  </si>
  <si>
    <t>10.3</t>
  </si>
  <si>
    <t>10.5</t>
  </si>
  <si>
    <t>REMOÇÃO MANUAL DE FORRO DE PLACAS (GESSO, MINERAL,
FIBRA, ISOPOR, COLMEIA, PVC, ETC.), COM REAPROVEITAMENTO,
INCLUSIVE DEMOLIÇÃO ESTRUTURA DE SUSTENTAÇÃO,
AFASTAMENTO E EMPILHAMENTO, EXCLUSIVE TRANSPORTE E
RETIRADA DO MATERIAL REMOVIDO NÃO REAPROVEITÁVEL</t>
  </si>
  <si>
    <t>ED-48459</t>
  </si>
  <si>
    <t>REMOÇÃO MANUAL DE ENGRADAMENTO PARA TELHA TIPO
CERÂMICA OU CONCRETO, INCLUSIVE AFASTAMENTO E
EMPILHAMENTO, EXCLUSIVE TRANSPORTE E RETIRADA DO
MATERIAL REMOVIDO NÃO REAPROVEITÁVEL</t>
  </si>
  <si>
    <t>ED-48457</t>
  </si>
  <si>
    <t xml:space="preserve"> REMOÇÃO DE LOUÇAS (LAVATÓRIO, BANHEIRA, PIA, VASO
SANITÁRIO, TANQUE), COM REAPROVEITAMENTO, INCLUSIVE
AFASTAMENTO E EMPILHAMENTO, EXCLUSIVE TRANSPORTE E
RETIRADA DO MATERIAL REMOVIDO NÃO REAPROVEITÁVEL</t>
  </si>
  <si>
    <t>ED-48467</t>
  </si>
  <si>
    <t>REMOÇÃO MANUAL DE METAIS COMUNS E ACABAMENTOS (
TORNEIRA, ACABAMENTO PARA REGISTRO, SIFÃO, ENGATE
FLEXÍVEL, ETC.), COM REAPROVEITAMENTO, INCLUSIVE
AFASTAMENTO E EMPILHAMENTO, EXCLUSIVE TRANSPORTE E
RETIRADA DO MATERIAL REMOVIDO NÃO REAPROVEITÁVEL</t>
  </si>
  <si>
    <t>ED-48470</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</si>
  <si>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</si>
  <si>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ED-48437</t>
  </si>
  <si>
    <t>FORNECIMENTO DE ESTRUTURA METÁLICA E ENGRADAMENTO
METÁLICO, EM AÇO, PARA TELHA CERÂMICA,
COBERTURA PADRÃO DO PRÉDIO ESCOLAR, EXCLUSIVE TELHA,
INCLUSIVE FABRICAÇÃO, TRANSPORTE, MONTAGEM, APLICAÇÃO
DE FUNDO PREPARADOR ANTICORROSIVO, UMA (1) DEMÃO E
PINTURA ESMALTE, DUAS (2) DEMÃOS</t>
  </si>
  <si>
    <t>ED-20575</t>
  </si>
  <si>
    <t>COBERTURA EM TELHA METÁLICA GALVANIZADA TRAPEZOIDAL,
TIPO DUPLA TERMOACÚSTICA COM DUAS FACES TRAPEZOIDAIS,
ESP. 0,43MM, PREENCHIMENTO EM POLIESTIRENO EXPANDIDO/
ISOPOR COM ESP. 30MM, ACABAMENTO NATURAL, INCLUSIVE
ACESSÓRIOS PARA FIXAÇÃO, FORNECIMENTO E INSTALAÇÃO</t>
  </si>
  <si>
    <t>ED-48429</t>
  </si>
  <si>
    <t>PISO PODOTÁTIL DE CONCRETO, ALERTA, APLICADO EM PISO (
20X20CM) COM JUNTA SECA, COR VERMELHO/AMARELO,
ASSENTAMENTO COM ARGAMASSA INDUSTRIALIZADA, INCLUSIVE
 FORNECIMENTO E INSTALAÇÃO</t>
  </si>
  <si>
    <t>ED-15226</t>
  </si>
  <si>
    <t>ED-15227</t>
  </si>
  <si>
    <t xml:space="preserve"> PISO PODOTÁTIL DE CONCRETO, DIRECIONAL, APLICADO EM
PISO (20X20CM) COM JUNTA SECA, COR VERMELHO/AMARELO,
ASSENTAMENTO COM ARGAMASSA INDUSTRIALIZADA, INCLUSIVE
 FORNECIMENTO E INSTALAÇÃO</t>
  </si>
  <si>
    <t xml:space="preserve"> LOCAÇÃO DE OBRA COM GABARITO DE TÁBUAS CORRIDAS
PONTALETADAS A CADA 2,00M, REAPROVEITAMENTO (2X),
INCLUSIVE ACOMPANHAMENTO DE EQUIPE TOPOGRÁFICA PARA
MARCAÇÃO DE PONTO TOPOGRÁFICO</t>
  </si>
  <si>
    <t>ED-17989</t>
  </si>
  <si>
    <t>REMOÇÃO MANUAL DE TELHA CERÂMICA, COM
REAPROVEITAMENTO, INCLUSIVE AFASTAMENTO E
EMPILHAMENTO, EXCLUSIVE TRANSPORTE E RETIRADA DO
MATERIAL REMOVIDO NÃO REAPROVEITÁVEL</t>
  </si>
  <si>
    <t>ED-48514</t>
  </si>
  <si>
    <t>1.8</t>
  </si>
  <si>
    <t>1.9</t>
  </si>
  <si>
    <t>1.10</t>
  </si>
  <si>
    <t>1.11</t>
  </si>
  <si>
    <t>1.12</t>
  </si>
  <si>
    <t>ED-48296</t>
  </si>
  <si>
    <t>ED-48297</t>
  </si>
  <si>
    <t>4.3</t>
  </si>
  <si>
    <t>4.4</t>
  </si>
  <si>
    <t>5.1</t>
  </si>
  <si>
    <t>1.13</t>
  </si>
  <si>
    <t>Demolição de concreto simples</t>
  </si>
  <si>
    <t>RO-41599</t>
  </si>
  <si>
    <t>ED-50724</t>
  </si>
  <si>
    <t>CHUVEIRO ELÉTRICO BRANCO, TENSÃO 127V/220V, POTÊNCIA
4600W/5500W, INCLUSIVE BRAÇO, FORNECIMENTO E INSTALAÇÃO</t>
  </si>
  <si>
    <t>ED-16344</t>
  </si>
  <si>
    <t xml:space="preserve"> PAPELEIRA PLASTICA TIPO DISPENSER PARA PAPEL HIGIENICO
ROLAO</t>
  </si>
  <si>
    <t>ED-48183</t>
  </si>
  <si>
    <t xml:space="preserve"> 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</si>
  <si>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ED-50282</t>
  </si>
  <si>
    <t xml:space="preserve">Gradil metálico padrão DER-MG (Execução, incluindo o fornecimento e transporte de todos os materiais)
</t>
  </si>
  <si>
    <t>RO-42424</t>
  </si>
  <si>
    <t xml:space="preserve"> FORNECIMENTO E ASSENTAMENTO DE GRADE FIXA DE FERRO,
PARA PROTEÇÃO DE JANELAS</t>
  </si>
  <si>
    <t xml:space="preserve">ED-50951 </t>
  </si>
  <si>
    <t>8.7</t>
  </si>
  <si>
    <t xml:space="preserve"> FORNECIMENTO E ASSENTAMENTO DE PORTA EM ALUMÍNIO,
TIPO VENEZIANA, DE ABRIR, ACABAMENTO ANODIZADO NATURAL,
 INCLUSIVE FECHADURA E MARCO</t>
  </si>
  <si>
    <t xml:space="preserve">ED-7576 </t>
  </si>
  <si>
    <t xml:space="preserve"> FORRO EM RÉGUA DE PVC, LARGURA 20CM, NA COR BRANCA,
INCLUSIVE ESTRUTURA DE FIXAÇÃO E PENDURAIS METÁLICOS E
ACESSÓRIOS DE FIXAÇÃO, EXCLUSIVE RODAFORRO OU
MOLDURA</t>
  </si>
  <si>
    <t>ED-28728</t>
  </si>
  <si>
    <t>5.6</t>
  </si>
  <si>
    <t>PISO EM CONCRETO, PREPARADO EM OBRA COM BETONEIRA,
FCK 10MPA, SEM ARMAÇÃO, ACABAMENTO RÚSTICO, ESP. 5CM,
INCLUSIVE FORNECIMENTO, LANÇAMENTO, ADENSAMENTO,
SARRAFEAMENTO, EXCLUSIVE JUNTA DE DILATAÇÃO</t>
  </si>
  <si>
    <t>ED-9317</t>
  </si>
  <si>
    <t>8.1</t>
  </si>
  <si>
    <t xml:space="preserve"> CANALETA PARA DRENAGEM, EM CONCRETO COM FCK 15MPA,
MOLDADA IN LOCO, SEÇÃO 30X20CM, FORMA EM CONTRA
BARRANCO, COM GRELHA EM BARRA REDONDA DN 12,5MM (1/2")
E REQUADRO EM BARRA REDONDA DN 20MM (3/4") COM UMA (1)
DEMÃO DE FUNDO ANTICORROSIVO E DUAS (2) DEMÃOS DE
PINTURA ESMALTE, INCLUSIVE ESCAVAÇÃO, REATERRO COM
TRANSPORTE E RETIRADA DO MATERIAL ESCAVADO (EM
CAÇAMBA)
</t>
  </si>
  <si>
    <t>6.13</t>
  </si>
  <si>
    <t>6.14</t>
  </si>
  <si>
    <t>ED-14725</t>
  </si>
  <si>
    <t xml:space="preserve"> CAIXA DE CAPTAÇÃO E DRENAGEM TIPO A (100 X 100 X 120 CM), D
= 500 MM A 1500MM, INCLUSIVE ESCAVAÇÃO, REATERRO E BOTA
FORA</t>
  </si>
  <si>
    <t>ED-48572</t>
  </si>
  <si>
    <t>Formas planas de madeira de pinho de 3ª (Execução, incluindo desforma,fornecimento e transporte de todos os materiais)</t>
  </si>
  <si>
    <t xml:space="preserve">RO-41614 </t>
  </si>
  <si>
    <t>ALVENARIA DE VEDAÇÃO COM TIJOLO CERÂMICO FURADO, ESP.
14CM, PARA REVESTIMENTO, INCLUSIVE ARGAMASSA PARA
ASSENTAMENTO</t>
  </si>
  <si>
    <t>ED-48232</t>
  </si>
  <si>
    <t>3.9</t>
  </si>
  <si>
    <t xml:space="preserve">CORRIMÃO SIMPLES EM TUBO GALVANIZADO DIN 2440, D = 1 1/2" -
 FIXADO EM PISO
</t>
  </si>
  <si>
    <t>10.6</t>
  </si>
  <si>
    <t>ED-50936</t>
  </si>
  <si>
    <t>ARMADURA DE TELA DE AÇO CA-60 B SOLDADA TIPO Q-92 (
DIÂMETRO DO FIO: 4,20 MM / DIMENSÕES DA TRAMA: 150 X 150
MM / TIPO DA MALHA: QUADRANGULAR)</t>
  </si>
  <si>
    <t>ED48300</t>
  </si>
  <si>
    <t>kg</t>
  </si>
  <si>
    <t xml:space="preserve"> ALVENARIA DE BLOCO DE CONCRETO CHEIO SEM ARMAÇÃO, EM
CONCRETO COM FCK DE 20MPA , ESP. 14CM, PARA
REVESTIMENTO, INCLUSIVE ARGAMASSA PARA ASSENTAMENTO (
DETALHE D - CADERNO SEDS)
</t>
  </si>
  <si>
    <t>ED-48219</t>
  </si>
  <si>
    <t>ED-48318</t>
  </si>
  <si>
    <t>CONCRETO ESTRUTURAL, PREPARADO EM OBRA COM
BETONEIRA, CONTROLE "B", COM FCK 25 MPA, BRITA Nº (1 E 2),
CONSISTÊNCIA PARA VIBRAÇÃO (FABRICAÇÃO)</t>
  </si>
  <si>
    <t>REFORMA DO CURUMIM MARY REIS</t>
  </si>
  <si>
    <t>3.12</t>
  </si>
  <si>
    <t>OBRA REFORMA DO CURUMIM MARY REIS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</si>
</sst>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R$ &quot;* #,##0.00_);_(&quot;R$ &quot;* \(#,##0.00\);_(&quot;R$ &quot;* &quot;-&quot;??_);_(@_)"/>
    <numFmt numFmtId="165" formatCode="_(* #,##0.00_);_(* \(#,##0.00\);_(* &quot;-&quot;??_);_(@_)"/>
    <numFmt numFmtId="166" formatCode="[$-416]mmmm\-yyyy;@"/>
    <numFmt numFmtId="167" formatCode="#,##0.00_ ;\-#,##0.00\ "/>
    <numFmt numFmtId="168" formatCode="&quot;R$ &quot;#,##0.00"/>
  </numFmts>
  <fonts count="35" x14ac:knownFonts="1">
    <font>
      <sz val="10"/>
      <name val="Arial"/>
    </font>
    <font>
      <sz val="10"/>
      <name val="Arial"/>
      <family val="2"/>
    </font>
    <font>
      <b/>
      <sz val="10"/>
      <name val="Arial"/>
      <family val="2"/>
    </font>
    <font>
      <b/>
      <sz val="12"/>
      <name val="Arial"/>
      <family val="2"/>
    </font>
    <font>
      <sz val="10"/>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9"/>
      <color rgb="FFFF0000"/>
      <name val="Arial"/>
      <family val="2"/>
    </font>
    <font>
      <b/>
      <sz val="16"/>
      <name val="Arial"/>
      <family val="2"/>
    </font>
    <font>
      <sz val="11"/>
      <name val="Arial"/>
      <family val="2"/>
    </font>
    <font>
      <u/>
      <sz val="11"/>
      <name val="Arial"/>
      <family val="2"/>
    </font>
    <font>
      <b/>
      <sz val="14"/>
      <name val="Arial"/>
      <family val="2"/>
    </font>
    <font>
      <b/>
      <sz val="18"/>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
      <b/>
      <sz val="16"/>
      <color rgb="FFFF0000"/>
      <name val="Arial"/>
      <family val="2"/>
    </font>
    <font>
      <sz val="11"/>
      <name val="Calibri"/>
      <family val="2"/>
    </font>
    <font>
      <sz val="10"/>
      <name val="Calibri"/>
      <family val="2"/>
    </font>
    <font>
      <sz val="16"/>
      <name val="Calibri"/>
      <family val="2"/>
    </font>
    <font>
      <sz val="9"/>
      <name val="Calibri"/>
      <family val="2"/>
    </font>
    <font>
      <sz val="12"/>
      <name val="Calibri"/>
      <family val="2"/>
    </font>
    <font>
      <sz val="18"/>
      <name val="Calibri"/>
      <family val="2"/>
    </font>
    <font>
      <b/>
      <sz val="18"/>
      <name val="Calibri"/>
      <family val="2"/>
    </font>
    <font>
      <sz val="18"/>
      <name val="Arial"/>
      <family val="2"/>
    </font>
    <font>
      <b/>
      <sz val="18"/>
      <color rgb="FFFF0000"/>
      <name val="Arial"/>
      <family val="2"/>
    </font>
    <font>
      <b/>
      <sz val="16"/>
      <name val="Calibri"/>
      <family val="2"/>
    </font>
  </fonts>
  <fills count="10">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84">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1">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478">
    <xf numFmtId="0" fontId="0" fillId="0" borderId="0" xfId="0"/>
    <xf numFmtId="0" fontId="6" fillId="6" borderId="0" xfId="0" applyFont="1" applyFill="1" applyBorder="1" applyAlignment="1" applyProtection="1">
      <alignment horizontal="left" vertical="center"/>
    </xf>
    <xf numFmtId="0" fontId="6" fillId="6" borderId="0"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Alignment="1" applyProtection="1">
      <alignment horizontal="center" vertical="center"/>
    </xf>
    <xf numFmtId="0" fontId="6" fillId="0" borderId="0" xfId="0" applyFont="1" applyFill="1" applyBorder="1" applyAlignment="1" applyProtection="1">
      <alignment vertical="center"/>
    </xf>
    <xf numFmtId="0" fontId="6" fillId="0" borderId="0" xfId="0" applyFont="1" applyFill="1" applyBorder="1" applyAlignment="1" applyProtection="1">
      <alignment horizontal="center" vertical="center"/>
    </xf>
    <xf numFmtId="0" fontId="7" fillId="6" borderId="0" xfId="0" applyFont="1" applyFill="1" applyBorder="1" applyAlignment="1" applyProtection="1">
      <alignment horizontal="left" vertical="center"/>
    </xf>
    <xf numFmtId="0" fontId="6" fillId="6" borderId="11" xfId="0" applyFont="1" applyFill="1" applyBorder="1" applyAlignment="1" applyProtection="1">
      <alignment horizontal="left" vertical="center"/>
    </xf>
    <xf numFmtId="0" fontId="6" fillId="0" borderId="0" xfId="0" applyFont="1" applyBorder="1" applyAlignment="1" applyProtection="1">
      <alignment vertical="center"/>
    </xf>
    <xf numFmtId="0" fontId="6" fillId="0" borderId="0" xfId="0" applyFont="1" applyBorder="1" applyAlignment="1" applyProtection="1">
      <alignment horizontal="center" vertical="center"/>
    </xf>
    <xf numFmtId="0" fontId="9" fillId="6" borderId="0" xfId="0" applyFont="1" applyFill="1" applyBorder="1" applyAlignment="1" applyProtection="1">
      <alignment horizontal="left" vertical="center"/>
    </xf>
    <xf numFmtId="0" fontId="9" fillId="0" borderId="0" xfId="0" applyFont="1" applyAlignment="1" applyProtection="1">
      <alignment vertical="center"/>
    </xf>
    <xf numFmtId="0" fontId="9" fillId="0" borderId="0" xfId="0" applyFont="1" applyAlignment="1" applyProtection="1">
      <alignment horizontal="center" vertical="center"/>
    </xf>
    <xf numFmtId="0" fontId="6" fillId="6" borderId="0" xfId="0" applyFont="1" applyFill="1" applyBorder="1" applyAlignment="1" applyProtection="1">
      <alignment horizontal="centerContinuous" vertical="center"/>
    </xf>
    <xf numFmtId="0" fontId="6" fillId="6" borderId="11" xfId="0" applyFont="1" applyFill="1" applyBorder="1" applyAlignment="1" applyProtection="1">
      <alignment vertical="center"/>
    </xf>
    <xf numFmtId="0" fontId="9" fillId="6" borderId="0" xfId="0" applyFont="1" applyFill="1" applyBorder="1" applyAlignment="1" applyProtection="1">
      <alignment vertical="center"/>
    </xf>
    <xf numFmtId="0" fontId="6" fillId="0" borderId="0" xfId="0" applyFont="1" applyAlignment="1" applyProtection="1">
      <alignment vertical="center"/>
      <protection locked="0"/>
    </xf>
    <xf numFmtId="0" fontId="6" fillId="6" borderId="21" xfId="0" applyFont="1" applyFill="1" applyBorder="1" applyAlignment="1" applyProtection="1">
      <alignment horizontal="left" vertical="center"/>
    </xf>
    <xf numFmtId="10" fontId="6" fillId="6" borderId="20" xfId="0" applyNumberFormat="1" applyFont="1" applyFill="1" applyBorder="1" applyAlignment="1" applyProtection="1">
      <alignment vertical="center"/>
    </xf>
    <xf numFmtId="0" fontId="6" fillId="6" borderId="21" xfId="0" applyFont="1" applyFill="1" applyBorder="1" applyAlignment="1" applyProtection="1">
      <alignment horizontal="center" vertical="center"/>
    </xf>
    <xf numFmtId="0" fontId="6" fillId="6" borderId="20" xfId="0" applyFont="1" applyFill="1" applyBorder="1" applyAlignment="1" applyProtection="1">
      <alignment vertical="center"/>
    </xf>
    <xf numFmtId="0" fontId="6" fillId="6" borderId="21" xfId="0" applyFont="1" applyFill="1" applyBorder="1" applyAlignment="1" applyProtection="1">
      <alignment vertical="center"/>
    </xf>
    <xf numFmtId="0" fontId="6" fillId="6" borderId="23" xfId="0" applyFont="1" applyFill="1" applyBorder="1" applyAlignment="1" applyProtection="1">
      <alignment horizontal="left" vertical="center"/>
    </xf>
    <xf numFmtId="10" fontId="6" fillId="6" borderId="22" xfId="0" applyNumberFormat="1" applyFont="1" applyFill="1" applyBorder="1" applyAlignment="1" applyProtection="1">
      <alignment vertical="center"/>
    </xf>
    <xf numFmtId="0" fontId="6" fillId="6" borderId="23" xfId="0" applyFont="1" applyFill="1" applyBorder="1" applyAlignment="1" applyProtection="1">
      <alignment horizontal="center" vertical="center"/>
    </xf>
    <xf numFmtId="0" fontId="6" fillId="6" borderId="22" xfId="0" applyFont="1" applyFill="1" applyBorder="1" applyAlignment="1" applyProtection="1">
      <alignment vertical="center"/>
    </xf>
    <xf numFmtId="0" fontId="6" fillId="6" borderId="23" xfId="0" applyFont="1" applyFill="1" applyBorder="1" applyAlignment="1" applyProtection="1">
      <alignment vertical="center"/>
    </xf>
    <xf numFmtId="0" fontId="6" fillId="6" borderId="25" xfId="0" applyFont="1" applyFill="1" applyBorder="1" applyAlignment="1" applyProtection="1">
      <alignment horizontal="left" vertical="center"/>
    </xf>
    <xf numFmtId="0" fontId="6" fillId="6" borderId="25" xfId="0" applyFont="1" applyFill="1" applyBorder="1" applyAlignment="1" applyProtection="1">
      <alignment horizontal="center" vertical="center"/>
    </xf>
    <xf numFmtId="0" fontId="6" fillId="6" borderId="24" xfId="0" applyFont="1" applyFill="1" applyBorder="1" applyAlignment="1" applyProtection="1">
      <alignment vertical="center"/>
    </xf>
    <xf numFmtId="0" fontId="6" fillId="6" borderId="25" xfId="0" applyFont="1" applyFill="1" applyBorder="1" applyAlignment="1" applyProtection="1">
      <alignment vertical="center"/>
    </xf>
    <xf numFmtId="0" fontId="6" fillId="0" borderId="9" xfId="0" applyFont="1" applyBorder="1" applyAlignment="1" applyProtection="1">
      <alignment horizontal="center" vertical="center"/>
    </xf>
    <xf numFmtId="10" fontId="6" fillId="0" borderId="9" xfId="3" applyNumberFormat="1" applyFont="1" applyBorder="1" applyAlignment="1" applyProtection="1">
      <alignment vertical="center"/>
    </xf>
    <xf numFmtId="4" fontId="6" fillId="0" borderId="0" xfId="0" applyNumberFormat="1"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0" fillId="0" borderId="0" xfId="0" applyAlignment="1" applyProtection="1">
      <alignment vertical="center"/>
    </xf>
    <xf numFmtId="0" fontId="6" fillId="0" borderId="0" xfId="0" applyFont="1" applyBorder="1" applyAlignment="1" applyProtection="1">
      <alignment horizontal="left" vertical="center"/>
    </xf>
    <xf numFmtId="0" fontId="6" fillId="0" borderId="0" xfId="0" applyFont="1" applyAlignment="1" applyProtection="1">
      <alignment horizontal="left" vertical="center"/>
    </xf>
    <xf numFmtId="43" fontId="6" fillId="0" borderId="0" xfId="0" applyNumberFormat="1" applyFont="1" applyAlignment="1" applyProtection="1">
      <alignment vertical="center"/>
    </xf>
    <xf numFmtId="165" fontId="6" fillId="0" borderId="0" xfId="0" applyNumberFormat="1" applyFont="1" applyAlignment="1" applyProtection="1">
      <alignment vertical="center"/>
    </xf>
    <xf numFmtId="0" fontId="0" fillId="0" borderId="0" xfId="0"/>
    <xf numFmtId="0" fontId="6" fillId="0" borderId="0" xfId="0" applyFont="1" applyAlignment="1" applyProtection="1">
      <alignment vertical="center"/>
    </xf>
    <xf numFmtId="0" fontId="11" fillId="0" borderId="0" xfId="0" applyFont="1" applyAlignment="1" applyProtection="1">
      <alignment vertical="center"/>
    </xf>
    <xf numFmtId="0" fontId="6" fillId="6" borderId="25" xfId="0" applyFont="1" applyFill="1" applyBorder="1" applyAlignment="1" applyProtection="1">
      <alignment horizontal="right" vertical="center"/>
    </xf>
    <xf numFmtId="9" fontId="6" fillId="6" borderId="25" xfId="0" applyNumberFormat="1"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6" fillId="6" borderId="17" xfId="0" applyFont="1" applyFill="1" applyBorder="1" applyAlignment="1" applyProtection="1">
      <alignment horizontal="left" vertical="center"/>
    </xf>
    <xf numFmtId="0" fontId="6" fillId="6" borderId="17" xfId="0" applyFont="1" applyFill="1" applyBorder="1" applyAlignment="1" applyProtection="1">
      <alignment vertical="center"/>
    </xf>
    <xf numFmtId="0" fontId="6" fillId="6" borderId="19" xfId="0" applyFont="1" applyFill="1" applyBorder="1" applyAlignment="1" applyProtection="1">
      <alignment horizontal="left" vertical="center"/>
    </xf>
    <xf numFmtId="0" fontId="6" fillId="6" borderId="19" xfId="0" applyFont="1" applyFill="1" applyBorder="1" applyAlignment="1" applyProtection="1">
      <alignment vertical="center"/>
    </xf>
    <xf numFmtId="0" fontId="16" fillId="6" borderId="19" xfId="0" applyFont="1" applyFill="1" applyBorder="1" applyAlignment="1" applyProtection="1">
      <alignment horizontal="left" vertical="center"/>
    </xf>
    <xf numFmtId="0" fontId="0" fillId="6" borderId="0" xfId="0" applyFill="1" applyBorder="1" applyAlignment="1" applyProtection="1">
      <alignment vertical="center"/>
    </xf>
    <xf numFmtId="0" fontId="0" fillId="6" borderId="17" xfId="0" applyFill="1" applyBorder="1" applyAlignment="1" applyProtection="1">
      <alignment vertical="center"/>
    </xf>
    <xf numFmtId="0" fontId="1" fillId="6" borderId="17" xfId="0" applyFont="1" applyFill="1" applyBorder="1" applyAlignment="1" applyProtection="1">
      <alignment vertical="center"/>
    </xf>
    <xf numFmtId="0" fontId="6" fillId="6" borderId="7" xfId="0" applyFont="1" applyFill="1" applyBorder="1" applyAlignment="1" applyProtection="1">
      <alignment horizontal="left" vertical="center"/>
    </xf>
    <xf numFmtId="0" fontId="6" fillId="6" borderId="8" xfId="0" applyFont="1" applyFill="1" applyBorder="1" applyAlignment="1" applyProtection="1">
      <alignment horizontal="left" vertical="center"/>
    </xf>
    <xf numFmtId="0" fontId="6" fillId="6" borderId="8" xfId="0" applyFont="1" applyFill="1" applyBorder="1" applyAlignment="1" applyProtection="1">
      <alignment vertical="center"/>
    </xf>
    <xf numFmtId="0" fontId="6" fillId="6" borderId="12" xfId="0" applyFont="1" applyFill="1" applyBorder="1" applyAlignment="1" applyProtection="1">
      <alignment vertical="center"/>
    </xf>
    <xf numFmtId="0" fontId="6" fillId="6" borderId="1"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5" xfId="0" applyFont="1" applyFill="1" applyBorder="1" applyAlignment="1" applyProtection="1">
      <alignment vertical="center"/>
    </xf>
    <xf numFmtId="0" fontId="7" fillId="6" borderId="1" xfId="0" applyFont="1" applyFill="1" applyBorder="1" applyAlignment="1" applyProtection="1">
      <alignment horizontal="left" vertical="center"/>
    </xf>
    <xf numFmtId="0" fontId="6" fillId="6" borderId="1" xfId="0" applyFont="1" applyFill="1" applyBorder="1" applyAlignment="1" applyProtection="1">
      <alignment horizontal="left" vertical="center"/>
    </xf>
    <xf numFmtId="0" fontId="9" fillId="6" borderId="1" xfId="0" applyFont="1" applyFill="1" applyBorder="1" applyAlignment="1" applyProtection="1">
      <alignment horizontal="left" vertical="center"/>
    </xf>
    <xf numFmtId="0" fontId="9" fillId="6" borderId="5" xfId="0" applyFont="1" applyFill="1" applyBorder="1" applyAlignment="1" applyProtection="1">
      <alignment vertical="center"/>
    </xf>
    <xf numFmtId="0" fontId="0" fillId="6" borderId="5" xfId="0" applyFill="1" applyBorder="1" applyAlignment="1" applyProtection="1">
      <alignment vertical="center"/>
    </xf>
    <xf numFmtId="0" fontId="6" fillId="6" borderId="49" xfId="0" applyFont="1" applyFill="1" applyBorder="1" applyAlignment="1" applyProtection="1">
      <alignment horizontal="left" vertical="center"/>
    </xf>
    <xf numFmtId="0" fontId="6" fillId="6" borderId="58" xfId="0" applyFont="1" applyFill="1" applyBorder="1" applyAlignment="1" applyProtection="1">
      <alignment vertical="center"/>
    </xf>
    <xf numFmtId="0" fontId="6" fillId="6" borderId="57" xfId="0" applyFont="1" applyFill="1" applyBorder="1" applyAlignment="1" applyProtection="1">
      <alignment vertical="center"/>
    </xf>
    <xf numFmtId="0" fontId="6" fillId="6" borderId="59" xfId="0" applyFont="1" applyFill="1" applyBorder="1" applyAlignment="1" applyProtection="1">
      <alignment horizontal="left" vertical="center"/>
    </xf>
    <xf numFmtId="0" fontId="6" fillId="6" borderId="60" xfId="0" applyFont="1" applyFill="1" applyBorder="1" applyAlignment="1" applyProtection="1">
      <alignment horizontal="left" vertical="center"/>
    </xf>
    <xf numFmtId="0" fontId="6" fillId="6" borderId="61" xfId="0" applyFont="1" applyFill="1" applyBorder="1" applyAlignment="1" applyProtection="1">
      <alignment horizontal="left" vertical="center"/>
    </xf>
    <xf numFmtId="0" fontId="6" fillId="8" borderId="31" xfId="0" applyFont="1" applyFill="1" applyBorder="1" applyAlignment="1" applyProtection="1">
      <alignment horizontal="center" vertical="center"/>
      <protection locked="0"/>
    </xf>
    <xf numFmtId="0" fontId="10" fillId="8" borderId="60" xfId="0" applyFont="1" applyFill="1" applyBorder="1" applyAlignment="1" applyProtection="1">
      <alignment vertical="center"/>
      <protection locked="0"/>
    </xf>
    <xf numFmtId="0" fontId="0" fillId="6" borderId="49" xfId="0" applyFill="1" applyBorder="1" applyAlignment="1" applyProtection="1">
      <alignment vertical="center"/>
    </xf>
    <xf numFmtId="0" fontId="0" fillId="6" borderId="58" xfId="0" applyFill="1" applyBorder="1" applyAlignment="1" applyProtection="1">
      <alignment vertical="center"/>
    </xf>
    <xf numFmtId="0" fontId="0" fillId="6" borderId="1" xfId="0" applyFill="1" applyBorder="1" applyAlignment="1" applyProtection="1">
      <alignment vertical="center"/>
    </xf>
    <xf numFmtId="0" fontId="0" fillId="6" borderId="3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67" xfId="0" applyFill="1" applyBorder="1" applyAlignment="1" applyProtection="1">
      <alignment vertical="center"/>
    </xf>
    <xf numFmtId="0" fontId="20" fillId="3" borderId="49" xfId="0" applyFont="1" applyFill="1" applyBorder="1" applyAlignment="1" applyProtection="1">
      <alignment vertical="center"/>
    </xf>
    <xf numFmtId="0" fontId="20" fillId="3" borderId="17" xfId="0" applyFont="1" applyFill="1" applyBorder="1" applyAlignment="1" applyProtection="1">
      <alignment vertical="center"/>
    </xf>
    <xf numFmtId="0" fontId="13" fillId="3" borderId="26" xfId="0" applyFont="1" applyFill="1" applyBorder="1" applyAlignment="1" applyProtection="1">
      <alignment horizontal="right" vertical="center"/>
    </xf>
    <xf numFmtId="0" fontId="0" fillId="9" borderId="0" xfId="0" applyFill="1" applyBorder="1"/>
    <xf numFmtId="0" fontId="0" fillId="9" borderId="0" xfId="0" applyFill="1" applyBorder="1" applyAlignment="1">
      <alignment wrapText="1"/>
    </xf>
    <xf numFmtId="0" fontId="2" fillId="9" borderId="45" xfId="0" applyFont="1" applyFill="1" applyBorder="1" applyAlignment="1">
      <alignment horizontal="center" vertical="center"/>
    </xf>
    <xf numFmtId="0" fontId="2" fillId="9" borderId="46" xfId="0" applyFont="1" applyFill="1" applyBorder="1" applyAlignment="1">
      <alignment horizontal="center" vertical="center"/>
    </xf>
    <xf numFmtId="0" fontId="2" fillId="9" borderId="46" xfId="0" applyFont="1" applyFill="1" applyBorder="1" applyAlignment="1">
      <alignment horizontal="center" vertical="center" wrapText="1"/>
    </xf>
    <xf numFmtId="49" fontId="21" fillId="9" borderId="72" xfId="0" applyNumberFormat="1" applyFont="1" applyFill="1" applyBorder="1" applyAlignment="1">
      <alignment horizontal="center" vertical="top" wrapText="1"/>
    </xf>
    <xf numFmtId="10" fontId="21" fillId="9" borderId="72" xfId="0" applyNumberFormat="1" applyFont="1" applyFill="1" applyBorder="1" applyAlignment="1">
      <alignment vertical="top" wrapText="1"/>
    </xf>
    <xf numFmtId="49" fontId="21" fillId="9" borderId="14" xfId="0" applyNumberFormat="1" applyFont="1" applyFill="1" applyBorder="1" applyAlignment="1">
      <alignment horizontal="center" vertical="top" wrapText="1"/>
    </xf>
    <xf numFmtId="4" fontId="21" fillId="9" borderId="14" xfId="0" applyNumberFormat="1" applyFont="1" applyFill="1" applyBorder="1" applyAlignment="1">
      <alignment vertical="top" wrapText="1"/>
    </xf>
    <xf numFmtId="49" fontId="21" fillId="9" borderId="74" xfId="0" applyNumberFormat="1" applyFont="1" applyFill="1" applyBorder="1" applyAlignment="1">
      <alignment horizontal="center" vertical="top" wrapText="1"/>
    </xf>
    <xf numFmtId="49" fontId="22" fillId="9" borderId="28" xfId="0" applyNumberFormat="1" applyFont="1" applyFill="1" applyBorder="1" applyAlignment="1">
      <alignment horizontal="center" vertical="top" wrapText="1"/>
    </xf>
    <xf numFmtId="10" fontId="22" fillId="9" borderId="28" xfId="0" applyNumberFormat="1" applyFont="1" applyFill="1" applyBorder="1" applyAlignment="1">
      <alignment vertical="top" wrapText="1"/>
    </xf>
    <xf numFmtId="49" fontId="22" fillId="9" borderId="75" xfId="0" applyNumberFormat="1" applyFont="1" applyFill="1" applyBorder="1" applyAlignment="1">
      <alignment horizontal="center" vertical="top" wrapText="1"/>
    </xf>
    <xf numFmtId="168" fontId="22" fillId="9" borderId="75" xfId="0" applyNumberFormat="1" applyFont="1" applyFill="1" applyBorder="1" applyAlignment="1">
      <alignment vertical="top" wrapText="1"/>
    </xf>
    <xf numFmtId="0" fontId="0" fillId="9" borderId="0" xfId="0" applyFill="1" applyBorder="1" applyAlignment="1">
      <alignment vertical="center"/>
    </xf>
    <xf numFmtId="0" fontId="0" fillId="9" borderId="0" xfId="0" applyFill="1" applyBorder="1" applyAlignment="1">
      <alignment vertical="center" wrapText="1"/>
    </xf>
    <xf numFmtId="0" fontId="2" fillId="9" borderId="7" xfId="0" applyFont="1" applyFill="1" applyBorder="1" applyAlignment="1">
      <alignment wrapText="1"/>
    </xf>
    <xf numFmtId="0" fontId="2" fillId="9" borderId="8" xfId="0" applyFont="1" applyFill="1" applyBorder="1" applyAlignment="1">
      <alignment wrapText="1"/>
    </xf>
    <xf numFmtId="0" fontId="2" fillId="9" borderId="76" xfId="0" applyFont="1" applyFill="1" applyBorder="1" applyAlignment="1">
      <alignment wrapText="1"/>
    </xf>
    <xf numFmtId="0" fontId="2" fillId="9" borderId="1" xfId="0" applyFont="1" applyFill="1" applyBorder="1" applyAlignment="1">
      <alignment wrapText="1"/>
    </xf>
    <xf numFmtId="0" fontId="0" fillId="0" borderId="19" xfId="0" applyBorder="1" applyAlignment="1">
      <alignment vertical="center"/>
    </xf>
    <xf numFmtId="0" fontId="2" fillId="9" borderId="0" xfId="0" applyFont="1" applyFill="1" applyBorder="1" applyAlignment="1">
      <alignment wrapText="1"/>
    </xf>
    <xf numFmtId="0" fontId="2" fillId="9" borderId="19" xfId="0" applyFont="1" applyFill="1" applyBorder="1" applyAlignment="1">
      <alignment wrapText="1"/>
    </xf>
    <xf numFmtId="0" fontId="0" fillId="0" borderId="15" xfId="0" applyBorder="1" applyAlignment="1">
      <alignment vertical="center"/>
    </xf>
    <xf numFmtId="0" fontId="2" fillId="9" borderId="1" xfId="0" applyFont="1" applyFill="1" applyBorder="1"/>
    <xf numFmtId="0" fontId="23" fillId="0" borderId="15" xfId="0" applyFont="1" applyBorder="1" applyAlignment="1">
      <alignment vertical="center"/>
    </xf>
    <xf numFmtId="0" fontId="1" fillId="9" borderId="1" xfId="0" applyFont="1" applyFill="1" applyBorder="1"/>
    <xf numFmtId="0" fontId="1" fillId="9" borderId="0" xfId="0" applyFont="1" applyFill="1" applyBorder="1"/>
    <xf numFmtId="0" fontId="0" fillId="9" borderId="15" xfId="0" applyFill="1" applyBorder="1"/>
    <xf numFmtId="0" fontId="7" fillId="9" borderId="1" xfId="0" applyFont="1" applyFill="1" applyBorder="1"/>
    <xf numFmtId="0" fontId="7" fillId="9" borderId="0" xfId="0" applyFont="1" applyFill="1" applyBorder="1" applyAlignment="1">
      <alignment wrapText="1"/>
    </xf>
    <xf numFmtId="0" fontId="2" fillId="9" borderId="0" xfId="0" applyFont="1" applyFill="1" applyBorder="1" applyAlignment="1">
      <alignment horizontal="right"/>
    </xf>
    <xf numFmtId="0" fontId="23" fillId="0" borderId="17" xfId="0" applyFont="1" applyBorder="1" applyAlignment="1">
      <alignment horizontal="center" vertical="center"/>
    </xf>
    <xf numFmtId="0" fontId="0" fillId="0" borderId="19" xfId="0" applyBorder="1" applyAlignment="1">
      <alignment horizontal="center"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0" fontId="2" fillId="9" borderId="50" xfId="0" applyFont="1" applyFill="1" applyBorder="1" applyAlignment="1">
      <alignment horizontal="center" vertical="center"/>
    </xf>
    <xf numFmtId="10" fontId="21" fillId="9" borderId="81" xfId="0" applyNumberFormat="1" applyFont="1" applyFill="1" applyBorder="1" applyAlignment="1">
      <alignment vertical="top" wrapText="1"/>
    </xf>
    <xf numFmtId="4" fontId="21" fillId="9" borderId="64" xfId="0" applyNumberFormat="1" applyFont="1" applyFill="1" applyBorder="1" applyAlignment="1">
      <alignment vertical="top" wrapText="1"/>
    </xf>
    <xf numFmtId="10" fontId="22" fillId="9" borderId="82" xfId="0" applyNumberFormat="1" applyFont="1" applyFill="1" applyBorder="1" applyAlignment="1">
      <alignment vertical="top" wrapText="1"/>
    </xf>
    <xf numFmtId="168" fontId="22" fillId="9" borderId="83" xfId="0" applyNumberFormat="1" applyFont="1" applyFill="1" applyBorder="1" applyAlignment="1">
      <alignment vertical="top" wrapText="1"/>
    </xf>
    <xf numFmtId="0" fontId="0" fillId="9" borderId="1" xfId="0" applyFill="1" applyBorder="1" applyAlignment="1">
      <alignment vertical="center"/>
    </xf>
    <xf numFmtId="0" fontId="0" fillId="9" borderId="5" xfId="0" applyFill="1" applyBorder="1" applyAlignment="1">
      <alignment vertical="center"/>
    </xf>
    <xf numFmtId="0" fontId="6" fillId="9" borderId="30" xfId="0" applyFont="1" applyFill="1" applyBorder="1"/>
    <xf numFmtId="0" fontId="23" fillId="0" borderId="53" xfId="0" applyFont="1" applyBorder="1" applyAlignment="1">
      <alignment horizontal="center" vertical="center"/>
    </xf>
    <xf numFmtId="0" fontId="6" fillId="9" borderId="6" xfId="0" applyFont="1" applyFill="1" applyBorder="1" applyAlignment="1">
      <alignment wrapText="1"/>
    </xf>
    <xf numFmtId="0" fontId="0" fillId="9" borderId="6" xfId="0" applyFill="1" applyBorder="1"/>
    <xf numFmtId="0" fontId="0" fillId="9" borderId="48" xfId="0" applyFill="1" applyBorder="1"/>
    <xf numFmtId="0" fontId="0" fillId="0" borderId="7" xfId="0" applyBorder="1" applyAlignment="1">
      <alignment vertical="center"/>
    </xf>
    <xf numFmtId="0" fontId="0" fillId="9" borderId="8" xfId="0" applyFill="1" applyBorder="1" applyAlignment="1">
      <alignment vertical="center"/>
    </xf>
    <xf numFmtId="0" fontId="0" fillId="9" borderId="8" xfId="0" applyFill="1" applyBorder="1" applyAlignment="1">
      <alignment vertical="center" wrapText="1"/>
    </xf>
    <xf numFmtId="0" fontId="0" fillId="9" borderId="12" xfId="0" applyFill="1" applyBorder="1" applyAlignment="1">
      <alignment vertical="center"/>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14" fillId="8" borderId="31" xfId="0" applyFont="1" applyFill="1" applyBorder="1" applyAlignment="1" applyProtection="1">
      <alignment horizontal="center" vertical="center"/>
      <protection locked="0"/>
    </xf>
    <xf numFmtId="0" fontId="14" fillId="6" borderId="41" xfId="0" applyFont="1" applyFill="1" applyBorder="1" applyAlignment="1" applyProtection="1">
      <alignment horizontal="left" vertical="center"/>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center" vertical="center"/>
      <protection locked="0"/>
    </xf>
    <xf numFmtId="4" fontId="12" fillId="0" borderId="0" xfId="5" applyNumberFormat="1" applyFont="1" applyFill="1" applyBorder="1" applyAlignment="1" applyProtection="1">
      <alignment horizontal="right" vertical="center"/>
      <protection locked="0"/>
    </xf>
    <xf numFmtId="4" fontId="6"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4" fontId="12" fillId="0" borderId="0" xfId="5" applyNumberFormat="1" applyFont="1" applyFill="1" applyBorder="1" applyAlignment="1" applyProtection="1">
      <alignment horizontal="right" vertical="center"/>
      <protection locked="0"/>
    </xf>
    <xf numFmtId="10" fontId="22" fillId="9" borderId="72" xfId="0" applyNumberFormat="1" applyFont="1" applyFill="1" applyBorder="1" applyAlignment="1">
      <alignment vertical="top" wrapText="1"/>
    </xf>
    <xf numFmtId="4" fontId="22" fillId="9" borderId="14" xfId="0" applyNumberFormat="1" applyFont="1" applyFill="1" applyBorder="1" applyAlignment="1">
      <alignment vertical="top" wrapText="1"/>
    </xf>
    <xf numFmtId="0" fontId="14" fillId="6" borderId="22" xfId="0" applyNumberFormat="1" applyFont="1" applyFill="1" applyBorder="1" applyAlignment="1" applyProtection="1">
      <alignment horizontal="center" vertical="center"/>
      <protection locked="0"/>
    </xf>
    <xf numFmtId="0" fontId="14" fillId="6" borderId="29" xfId="0" applyNumberFormat="1" applyFont="1" applyFill="1" applyBorder="1" applyAlignment="1" applyProtection="1">
      <alignment horizontal="center" vertical="center"/>
      <protection locked="0"/>
    </xf>
    <xf numFmtId="49" fontId="14" fillId="8" borderId="22" xfId="0" applyNumberFormat="1" applyFont="1" applyFill="1" applyBorder="1" applyAlignment="1" applyProtection="1">
      <alignment horizontal="center" vertical="center"/>
      <protection locked="0"/>
    </xf>
    <xf numFmtId="49" fontId="14" fillId="8" borderId="29" xfId="0" applyNumberFormat="1" applyFont="1" applyFill="1" applyBorder="1" applyAlignment="1" applyProtection="1">
      <alignment horizontal="center" vertical="center"/>
      <protection locked="0"/>
    </xf>
    <xf numFmtId="0" fontId="1" fillId="8" borderId="22" xfId="0" applyFont="1" applyFill="1" applyBorder="1" applyAlignment="1" applyProtection="1">
      <alignment horizontal="left" vertical="center" wrapText="1"/>
      <protection locked="0"/>
    </xf>
    <xf numFmtId="0" fontId="1" fillId="8" borderId="23" xfId="0" applyFont="1" applyFill="1" applyBorder="1" applyAlignment="1" applyProtection="1">
      <alignment horizontal="left" vertical="center" wrapText="1"/>
      <protection locked="0"/>
    </xf>
    <xf numFmtId="0" fontId="1" fillId="8" borderId="29" xfId="0" applyFont="1" applyFill="1" applyBorder="1" applyAlignment="1" applyProtection="1">
      <alignment horizontal="left" vertical="center" wrapText="1"/>
      <protection locked="0"/>
    </xf>
    <xf numFmtId="0" fontId="19" fillId="8" borderId="22" xfId="0" applyFont="1" applyFill="1" applyBorder="1" applyAlignment="1" applyProtection="1">
      <alignment horizontal="center" vertical="center"/>
      <protection locked="0"/>
    </xf>
    <xf numFmtId="0" fontId="19" fillId="8" borderId="29" xfId="0" applyFont="1" applyFill="1" applyBorder="1" applyAlignment="1" applyProtection="1">
      <alignment horizontal="center" vertical="center"/>
      <protection locked="0"/>
    </xf>
    <xf numFmtId="0" fontId="4" fillId="6" borderId="0" xfId="0" applyFont="1" applyFill="1" applyBorder="1" applyAlignment="1" applyProtection="1">
      <alignment horizontal="left" wrapText="1"/>
    </xf>
    <xf numFmtId="165" fontId="13" fillId="3" borderId="13" xfId="5" applyFont="1" applyFill="1" applyBorder="1" applyAlignment="1" applyProtection="1">
      <alignment horizontal="right" vertical="center"/>
    </xf>
    <xf numFmtId="165" fontId="13" fillId="3" borderId="16" xfId="5" applyFont="1" applyFill="1" applyBorder="1" applyAlignment="1" applyProtection="1">
      <alignment horizontal="right" vertical="center"/>
    </xf>
    <xf numFmtId="165" fontId="13" fillId="3" borderId="56" xfId="5" applyFont="1" applyFill="1" applyBorder="1" applyAlignment="1" applyProtection="1">
      <alignment horizontal="right" vertical="center"/>
    </xf>
    <xf numFmtId="165" fontId="17" fillId="3" borderId="13" xfId="5" applyFont="1" applyFill="1" applyBorder="1" applyAlignment="1" applyProtection="1">
      <alignment horizontal="right" vertical="center"/>
    </xf>
    <xf numFmtId="165" fontId="17" fillId="3" borderId="66" xfId="5" applyFont="1" applyFill="1" applyBorder="1" applyAlignment="1" applyProtection="1">
      <alignment horizontal="right" vertical="center"/>
    </xf>
    <xf numFmtId="165" fontId="13" fillId="3" borderId="26" xfId="5" applyFont="1" applyFill="1" applyBorder="1" applyAlignment="1" applyProtection="1">
      <alignment horizontal="right" vertical="center"/>
    </xf>
    <xf numFmtId="0" fontId="18" fillId="8" borderId="22" xfId="0" applyFont="1" applyFill="1" applyBorder="1" applyAlignment="1" applyProtection="1">
      <alignment horizontal="center" vertical="center"/>
      <protection locked="0"/>
    </xf>
    <xf numFmtId="0" fontId="18" fillId="8" borderId="29" xfId="0" applyFont="1" applyFill="1" applyBorder="1" applyAlignment="1" applyProtection="1">
      <alignment horizontal="center" vertical="center"/>
      <protection locked="0"/>
    </xf>
    <xf numFmtId="0" fontId="10" fillId="8" borderId="22" xfId="0" applyNumberFormat="1" applyFont="1" applyFill="1" applyBorder="1" applyAlignment="1" applyProtection="1">
      <alignment horizontal="center" vertical="center"/>
      <protection locked="0"/>
    </xf>
    <xf numFmtId="0" fontId="10" fillId="8" borderId="29" xfId="0" applyNumberFormat="1" applyFont="1" applyFill="1" applyBorder="1" applyAlignment="1" applyProtection="1">
      <alignment horizontal="center" vertical="center"/>
      <protection locked="0"/>
    </xf>
    <xf numFmtId="49" fontId="6" fillId="8" borderId="22" xfId="0" applyNumberFormat="1" applyFont="1" applyFill="1" applyBorder="1" applyAlignment="1" applyProtection="1">
      <alignment horizontal="center" vertical="center"/>
      <protection locked="0"/>
    </xf>
    <xf numFmtId="49" fontId="10" fillId="8" borderId="29" xfId="0" applyNumberFormat="1" applyFont="1" applyFill="1" applyBorder="1" applyAlignment="1" applyProtection="1">
      <alignment horizontal="center" vertical="center"/>
      <protection locked="0"/>
    </xf>
    <xf numFmtId="0" fontId="7" fillId="8" borderId="22" xfId="0" applyFont="1" applyFill="1" applyBorder="1" applyAlignment="1" applyProtection="1">
      <alignment horizontal="right" vertical="center" wrapText="1"/>
      <protection locked="0"/>
    </xf>
    <xf numFmtId="0" fontId="7" fillId="8" borderId="23" xfId="0" applyFont="1" applyFill="1" applyBorder="1" applyAlignment="1" applyProtection="1">
      <alignment horizontal="right" vertical="center" wrapText="1"/>
      <protection locked="0"/>
    </xf>
    <xf numFmtId="0" fontId="7" fillId="8" borderId="29" xfId="0" applyFont="1" applyFill="1" applyBorder="1" applyAlignment="1" applyProtection="1">
      <alignment horizontal="right" vertical="center" wrapText="1"/>
      <protection locked="0"/>
    </xf>
    <xf numFmtId="49" fontId="10" fillId="8" borderId="22" xfId="0" applyNumberFormat="1" applyFont="1" applyFill="1" applyBorder="1" applyAlignment="1" applyProtection="1">
      <alignment horizontal="center" vertical="center"/>
      <protection locked="0"/>
    </xf>
    <xf numFmtId="0" fontId="10" fillId="8" borderId="24" xfId="0" applyFont="1" applyFill="1" applyBorder="1" applyAlignment="1" applyProtection="1">
      <alignment horizontal="left" vertical="center"/>
      <protection locked="0"/>
    </xf>
    <xf numFmtId="0" fontId="10" fillId="8" borderId="25" xfId="0" applyFont="1" applyFill="1" applyBorder="1" applyAlignment="1" applyProtection="1">
      <alignment horizontal="left" vertical="center"/>
      <protection locked="0"/>
    </xf>
    <xf numFmtId="0" fontId="10" fillId="8" borderId="42" xfId="0" applyFont="1" applyFill="1" applyBorder="1" applyAlignment="1" applyProtection="1">
      <alignment horizontal="left" vertical="center"/>
      <protection locked="0"/>
    </xf>
    <xf numFmtId="4" fontId="12" fillId="0" borderId="0" xfId="5"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8" fillId="2" borderId="1"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horizontal="right" vertical="center"/>
    </xf>
    <xf numFmtId="0" fontId="8" fillId="2" borderId="5" xfId="0" applyFont="1" applyFill="1" applyBorder="1" applyAlignment="1" applyProtection="1">
      <alignment horizontal="right" vertical="center"/>
    </xf>
    <xf numFmtId="0" fontId="16" fillId="4" borderId="41" xfId="0" applyFont="1" applyFill="1" applyBorder="1" applyAlignment="1" applyProtection="1">
      <alignment horizontal="left" vertical="center"/>
      <protection locked="0"/>
    </xf>
    <xf numFmtId="0" fontId="16" fillId="4" borderId="19" xfId="0" applyFont="1" applyFill="1" applyBorder="1" applyAlignment="1" applyProtection="1">
      <alignment horizontal="left" vertical="center"/>
      <protection locked="0"/>
    </xf>
    <xf numFmtId="0" fontId="16" fillId="4" borderId="27" xfId="0" applyFont="1" applyFill="1" applyBorder="1" applyAlignment="1" applyProtection="1">
      <alignment horizontal="left" vertical="center"/>
      <protection locked="0"/>
    </xf>
    <xf numFmtId="0" fontId="3" fillId="4" borderId="18" xfId="0" applyFont="1" applyFill="1" applyBorder="1" applyAlignment="1" applyProtection="1">
      <alignment horizontal="center" vertical="center"/>
      <protection locked="0"/>
    </xf>
    <xf numFmtId="0" fontId="3" fillId="4" borderId="19" xfId="0" applyFont="1" applyFill="1" applyBorder="1" applyAlignment="1" applyProtection="1">
      <alignment horizontal="center" vertical="center"/>
      <protection locked="0"/>
    </xf>
    <xf numFmtId="0" fontId="3" fillId="4" borderId="57" xfId="0" applyFont="1" applyFill="1" applyBorder="1" applyAlignment="1" applyProtection="1">
      <alignment horizontal="center" vertical="center"/>
      <protection locked="0"/>
    </xf>
    <xf numFmtId="0" fontId="16" fillId="4" borderId="41" xfId="0" applyFont="1" applyFill="1" applyBorder="1" applyAlignment="1" applyProtection="1">
      <alignment horizontal="left" vertical="center" wrapText="1"/>
      <protection locked="0"/>
    </xf>
    <xf numFmtId="0" fontId="16" fillId="4" borderId="19" xfId="0" applyFont="1" applyFill="1" applyBorder="1" applyAlignment="1" applyProtection="1">
      <alignment horizontal="left" vertical="center" wrapText="1"/>
      <protection locked="0"/>
    </xf>
    <xf numFmtId="0" fontId="16" fillId="4" borderId="27" xfId="0" applyFont="1" applyFill="1" applyBorder="1" applyAlignment="1" applyProtection="1">
      <alignment horizontal="left" vertical="center" wrapText="1"/>
      <protection locked="0"/>
    </xf>
    <xf numFmtId="0" fontId="16" fillId="4" borderId="18" xfId="0" applyFont="1" applyFill="1" applyBorder="1" applyAlignment="1" applyProtection="1">
      <alignment horizontal="left" vertical="center"/>
      <protection locked="0"/>
    </xf>
    <xf numFmtId="0" fontId="16" fillId="4" borderId="18" xfId="0" applyFont="1" applyFill="1" applyBorder="1" applyAlignment="1" applyProtection="1">
      <alignment horizontal="center" vertical="center"/>
      <protection locked="0"/>
    </xf>
    <xf numFmtId="0" fontId="16" fillId="4" borderId="57" xfId="0" applyFont="1" applyFill="1" applyBorder="1" applyAlignment="1" applyProtection="1">
      <alignment horizontal="center" vertical="center"/>
      <protection locked="0"/>
    </xf>
    <xf numFmtId="0" fontId="14" fillId="0" borderId="17" xfId="0" applyFont="1" applyBorder="1" applyAlignment="1" applyProtection="1">
      <alignment horizontal="left" vertical="center" wrapText="1"/>
    </xf>
    <xf numFmtId="0" fontId="14" fillId="0" borderId="58" xfId="0" applyFont="1" applyBorder="1" applyAlignment="1" applyProtection="1">
      <alignment horizontal="left" vertical="center" wrapText="1"/>
    </xf>
    <xf numFmtId="0" fontId="14" fillId="0" borderId="0" xfId="0" applyFont="1" applyBorder="1" applyAlignment="1" applyProtection="1">
      <alignment horizontal="left" vertical="center" wrapText="1"/>
    </xf>
    <xf numFmtId="0" fontId="14" fillId="0" borderId="5" xfId="0" applyFont="1" applyBorder="1" applyAlignment="1" applyProtection="1">
      <alignment horizontal="left" vertical="center" wrapText="1"/>
    </xf>
    <xf numFmtId="0" fontId="14" fillId="0" borderId="19" xfId="0" applyFont="1" applyBorder="1" applyAlignment="1" applyProtection="1">
      <alignment horizontal="left" vertical="center" wrapText="1"/>
    </xf>
    <xf numFmtId="0" fontId="14" fillId="0" borderId="57" xfId="0" applyFont="1" applyBorder="1" applyAlignment="1" applyProtection="1">
      <alignment horizontal="left" vertical="center" wrapText="1"/>
    </xf>
    <xf numFmtId="10" fontId="6" fillId="6" borderId="23" xfId="0" applyNumberFormat="1" applyFont="1" applyFill="1" applyBorder="1" applyAlignment="1" applyProtection="1">
      <alignment horizontal="center" vertical="center"/>
    </xf>
    <xf numFmtId="10" fontId="6" fillId="6" borderId="29" xfId="0" applyNumberFormat="1" applyFont="1" applyFill="1" applyBorder="1" applyAlignment="1" applyProtection="1">
      <alignment horizontal="center" vertical="center"/>
    </xf>
    <xf numFmtId="10" fontId="6" fillId="4" borderId="23" xfId="3" applyNumberFormat="1" applyFont="1" applyFill="1" applyBorder="1" applyAlignment="1" applyProtection="1">
      <alignment horizontal="right" vertical="center"/>
      <protection locked="0"/>
    </xf>
    <xf numFmtId="10" fontId="6" fillId="4" borderId="29" xfId="3" applyNumberFormat="1" applyFont="1" applyFill="1" applyBorder="1" applyAlignment="1" applyProtection="1">
      <alignment horizontal="right" vertical="center"/>
      <protection locked="0"/>
    </xf>
    <xf numFmtId="10" fontId="6" fillId="6" borderId="21" xfId="0" applyNumberFormat="1" applyFont="1" applyFill="1" applyBorder="1" applyAlignment="1" applyProtection="1">
      <alignment horizontal="center" vertical="center"/>
    </xf>
    <xf numFmtId="10" fontId="6" fillId="6" borderId="39" xfId="0" applyNumberFormat="1" applyFont="1" applyFill="1" applyBorder="1" applyAlignment="1" applyProtection="1">
      <alignment horizontal="center" vertical="center"/>
    </xf>
    <xf numFmtId="10" fontId="6" fillId="4" borderId="21" xfId="3" applyNumberFormat="1" applyFont="1" applyFill="1" applyBorder="1" applyAlignment="1" applyProtection="1">
      <alignment horizontal="right" vertical="center"/>
      <protection locked="0"/>
    </xf>
    <xf numFmtId="10" fontId="6" fillId="4" borderId="39" xfId="3" applyNumberFormat="1" applyFont="1" applyFill="1" applyBorder="1" applyAlignment="1" applyProtection="1">
      <alignment horizontal="right" vertical="center"/>
      <protection locked="0"/>
    </xf>
    <xf numFmtId="0" fontId="6" fillId="0" borderId="9" xfId="0" applyFont="1" applyBorder="1" applyAlignment="1" applyProtection="1">
      <alignment horizontal="center" vertical="center"/>
    </xf>
    <xf numFmtId="0" fontId="16" fillId="3" borderId="10" xfId="0" applyFont="1" applyFill="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3" borderId="4" xfId="0" applyFont="1" applyFill="1" applyBorder="1" applyAlignment="1" applyProtection="1">
      <alignment horizontal="center" vertical="center"/>
    </xf>
    <xf numFmtId="0" fontId="16" fillId="3" borderId="3" xfId="0" applyFont="1" applyFill="1" applyBorder="1" applyAlignment="1" applyProtection="1">
      <alignment horizontal="center" vertical="center"/>
    </xf>
    <xf numFmtId="0" fontId="16" fillId="3" borderId="18" xfId="0" applyFont="1" applyFill="1" applyBorder="1" applyAlignment="1" applyProtection="1">
      <alignment horizontal="center" vertical="center"/>
    </xf>
    <xf numFmtId="0" fontId="16" fillId="3" borderId="19" xfId="0" applyFont="1" applyFill="1" applyBorder="1" applyAlignment="1" applyProtection="1">
      <alignment horizontal="center" vertical="center"/>
    </xf>
    <xf numFmtId="0" fontId="16" fillId="3" borderId="27" xfId="0" applyFont="1" applyFill="1" applyBorder="1" applyAlignment="1" applyProtection="1">
      <alignment horizontal="center" vertical="center"/>
    </xf>
    <xf numFmtId="0" fontId="16" fillId="3" borderId="41" xfId="0" applyFont="1" applyFill="1" applyBorder="1" applyAlignment="1" applyProtection="1">
      <alignment horizontal="center" vertical="center"/>
    </xf>
    <xf numFmtId="0" fontId="16" fillId="3" borderId="57" xfId="0" applyFont="1" applyFill="1" applyBorder="1" applyAlignment="1" applyProtection="1">
      <alignment horizontal="center" vertical="center"/>
    </xf>
    <xf numFmtId="10" fontId="6" fillId="6" borderId="24" xfId="0" applyNumberFormat="1" applyFont="1" applyFill="1" applyBorder="1" applyAlignment="1" applyProtection="1">
      <alignment horizontal="center" vertical="center"/>
    </xf>
    <xf numFmtId="10" fontId="6" fillId="6" borderId="25" xfId="0" applyNumberFormat="1" applyFont="1" applyFill="1" applyBorder="1" applyAlignment="1" applyProtection="1">
      <alignment horizontal="center" vertical="center"/>
    </xf>
    <xf numFmtId="10" fontId="6" fillId="6" borderId="42" xfId="0" applyNumberFormat="1" applyFont="1" applyFill="1" applyBorder="1" applyAlignment="1" applyProtection="1">
      <alignment horizontal="center" vertical="center"/>
    </xf>
    <xf numFmtId="10" fontId="6" fillId="4" borderId="25" xfId="3" applyNumberFormat="1" applyFont="1" applyFill="1" applyBorder="1" applyAlignment="1" applyProtection="1">
      <alignment horizontal="right" vertical="center"/>
      <protection locked="0"/>
    </xf>
    <xf numFmtId="10" fontId="6" fillId="4" borderId="42" xfId="3" applyNumberFormat="1" applyFont="1" applyFill="1" applyBorder="1" applyAlignment="1" applyProtection="1">
      <alignment horizontal="right" vertical="center"/>
      <protection locked="0"/>
    </xf>
    <xf numFmtId="0" fontId="13" fillId="4" borderId="41" xfId="0" applyFont="1" applyFill="1" applyBorder="1" applyAlignment="1" applyProtection="1">
      <alignment horizontal="left" vertical="center"/>
      <protection locked="0"/>
    </xf>
    <xf numFmtId="0" fontId="13" fillId="4" borderId="19"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166" fontId="13" fillId="4" borderId="18" xfId="0" applyNumberFormat="1" applyFont="1" applyFill="1" applyBorder="1" applyAlignment="1" applyProtection="1">
      <alignment horizontal="left" vertical="center"/>
      <protection locked="0"/>
    </xf>
    <xf numFmtId="166" fontId="13" fillId="4" borderId="19" xfId="0" applyNumberFormat="1" applyFont="1" applyFill="1" applyBorder="1" applyAlignment="1" applyProtection="1">
      <alignment horizontal="left" vertical="center"/>
      <protection locked="0"/>
    </xf>
    <xf numFmtId="166" fontId="13" fillId="4" borderId="27" xfId="0" applyNumberFormat="1" applyFont="1" applyFill="1" applyBorder="1" applyAlignment="1" applyProtection="1">
      <alignment horizontal="left" vertical="center"/>
      <protection locked="0"/>
    </xf>
    <xf numFmtId="166" fontId="16" fillId="7" borderId="18" xfId="0" applyNumberFormat="1" applyFont="1" applyFill="1" applyBorder="1" applyAlignment="1" applyProtection="1">
      <alignment horizontal="left" vertical="center"/>
      <protection locked="0"/>
    </xf>
    <xf numFmtId="166" fontId="16" fillId="7" borderId="19" xfId="0" applyNumberFormat="1" applyFont="1" applyFill="1" applyBorder="1" applyAlignment="1" applyProtection="1">
      <alignment horizontal="left" vertical="center"/>
      <protection locked="0"/>
    </xf>
    <xf numFmtId="166" fontId="16" fillId="7" borderId="57" xfId="0" applyNumberFormat="1" applyFont="1" applyFill="1" applyBorder="1" applyAlignment="1" applyProtection="1">
      <alignment horizontal="left" vertical="center"/>
      <protection locked="0"/>
    </xf>
    <xf numFmtId="0" fontId="5" fillId="3" borderId="16" xfId="0" applyFont="1" applyFill="1" applyBorder="1" applyAlignment="1" applyProtection="1">
      <alignment horizontal="center" vertical="center"/>
    </xf>
    <xf numFmtId="0" fontId="5" fillId="3" borderId="17" xfId="0" applyFont="1" applyFill="1" applyBorder="1" applyAlignment="1" applyProtection="1">
      <alignment horizontal="center" vertical="center"/>
    </xf>
    <xf numFmtId="0" fontId="5" fillId="3" borderId="18" xfId="0" applyFont="1" applyFill="1" applyBorder="1" applyAlignment="1" applyProtection="1">
      <alignment horizontal="center" vertical="center"/>
    </xf>
    <xf numFmtId="0" fontId="5" fillId="3" borderId="19" xfId="0" applyFont="1" applyFill="1" applyBorder="1" applyAlignment="1" applyProtection="1">
      <alignment horizontal="center" vertical="center"/>
    </xf>
    <xf numFmtId="0" fontId="16" fillId="3" borderId="43" xfId="0" applyFont="1" applyFill="1" applyBorder="1" applyAlignment="1" applyProtection="1">
      <alignment horizontal="right" vertical="center"/>
    </xf>
    <xf numFmtId="0" fontId="16" fillId="3" borderId="17" xfId="0" applyFont="1" applyFill="1" applyBorder="1" applyAlignment="1" applyProtection="1">
      <alignment horizontal="right" vertical="center"/>
    </xf>
    <xf numFmtId="0" fontId="16" fillId="3" borderId="26" xfId="0" applyFont="1" applyFill="1" applyBorder="1" applyAlignment="1" applyProtection="1">
      <alignment horizontal="right" vertical="center"/>
    </xf>
    <xf numFmtId="0" fontId="16" fillId="3" borderId="44" xfId="0" applyFont="1" applyFill="1" applyBorder="1" applyAlignment="1" applyProtection="1">
      <alignment horizontal="right" vertical="center"/>
    </xf>
    <xf numFmtId="0" fontId="16" fillId="3" borderId="19" xfId="0" applyFont="1" applyFill="1" applyBorder="1" applyAlignment="1" applyProtection="1">
      <alignment horizontal="right" vertical="center"/>
    </xf>
    <xf numFmtId="0" fontId="16" fillId="3" borderId="27" xfId="0" applyFont="1" applyFill="1" applyBorder="1" applyAlignment="1" applyProtection="1">
      <alignment horizontal="right" vertical="center"/>
    </xf>
    <xf numFmtId="10" fontId="16" fillId="5" borderId="16" xfId="3" applyNumberFormat="1" applyFont="1" applyFill="1" applyBorder="1" applyAlignment="1" applyProtection="1">
      <alignment horizontal="center" vertical="center"/>
    </xf>
    <xf numFmtId="10" fontId="16" fillId="5" borderId="17" xfId="3" applyNumberFormat="1" applyFont="1" applyFill="1" applyBorder="1" applyAlignment="1" applyProtection="1">
      <alignment horizontal="center" vertical="center"/>
    </xf>
    <xf numFmtId="10" fontId="16" fillId="5" borderId="58" xfId="3" applyNumberFormat="1" applyFont="1" applyFill="1" applyBorder="1" applyAlignment="1" applyProtection="1">
      <alignment horizontal="center" vertical="center"/>
    </xf>
    <xf numFmtId="10" fontId="16" fillId="5" borderId="18" xfId="3" applyNumberFormat="1" applyFont="1" applyFill="1" applyBorder="1" applyAlignment="1" applyProtection="1">
      <alignment horizontal="center" vertical="center"/>
    </xf>
    <xf numFmtId="10" fontId="16" fillId="5" borderId="19" xfId="3" applyNumberFormat="1" applyFont="1" applyFill="1" applyBorder="1" applyAlignment="1" applyProtection="1">
      <alignment horizontal="center" vertical="center"/>
    </xf>
    <xf numFmtId="10" fontId="16" fillId="5" borderId="57" xfId="3" applyNumberFormat="1" applyFont="1" applyFill="1" applyBorder="1" applyAlignment="1" applyProtection="1">
      <alignment horizontal="center" vertical="center"/>
    </xf>
    <xf numFmtId="0" fontId="16" fillId="3" borderId="16" xfId="0" applyFont="1" applyFill="1" applyBorder="1" applyAlignment="1" applyProtection="1">
      <alignment horizontal="center" vertical="center"/>
    </xf>
    <xf numFmtId="0" fontId="16" fillId="3" borderId="26" xfId="0" applyFont="1" applyFill="1" applyBorder="1" applyAlignment="1" applyProtection="1">
      <alignment horizontal="center" vertical="center"/>
    </xf>
    <xf numFmtId="0" fontId="16" fillId="3" borderId="11" xfId="0" applyFont="1" applyFill="1" applyBorder="1" applyAlignment="1" applyProtection="1">
      <alignment horizontal="center" vertical="center"/>
    </xf>
    <xf numFmtId="0" fontId="16" fillId="3" borderId="15" xfId="0" applyFont="1" applyFill="1" applyBorder="1" applyAlignment="1" applyProtection="1">
      <alignment horizontal="center" vertical="center"/>
    </xf>
    <xf numFmtId="167" fontId="16" fillId="3" borderId="16" xfId="0" applyNumberFormat="1" applyFont="1" applyFill="1" applyBorder="1" applyAlignment="1" applyProtection="1">
      <alignment horizontal="center" vertical="center"/>
    </xf>
    <xf numFmtId="167" fontId="16" fillId="3" borderId="17" xfId="0" applyNumberFormat="1" applyFont="1" applyFill="1" applyBorder="1" applyAlignment="1" applyProtection="1">
      <alignment horizontal="center" vertical="center"/>
    </xf>
    <xf numFmtId="167" fontId="16" fillId="3" borderId="26" xfId="0" applyNumberFormat="1" applyFont="1" applyFill="1" applyBorder="1" applyAlignment="1" applyProtection="1">
      <alignment horizontal="center" vertical="center"/>
    </xf>
    <xf numFmtId="167" fontId="16" fillId="3" borderId="11" xfId="0" applyNumberFormat="1" applyFont="1" applyFill="1" applyBorder="1" applyAlignment="1" applyProtection="1">
      <alignment horizontal="center" vertical="center"/>
    </xf>
    <xf numFmtId="167" fontId="16" fillId="3" borderId="0" xfId="0" applyNumberFormat="1" applyFont="1" applyFill="1" applyBorder="1" applyAlignment="1" applyProtection="1">
      <alignment horizontal="center" vertical="center"/>
    </xf>
    <xf numFmtId="167" fontId="16" fillId="3" borderId="15" xfId="0" applyNumberFormat="1" applyFont="1" applyFill="1" applyBorder="1" applyAlignment="1" applyProtection="1">
      <alignment horizontal="center" vertical="center"/>
    </xf>
    <xf numFmtId="167" fontId="16" fillId="3" borderId="18" xfId="0" applyNumberFormat="1" applyFont="1" applyFill="1" applyBorder="1" applyAlignment="1" applyProtection="1">
      <alignment horizontal="center" vertical="center"/>
    </xf>
    <xf numFmtId="167" fontId="16" fillId="3" borderId="19" xfId="0" applyNumberFormat="1" applyFont="1" applyFill="1" applyBorder="1" applyAlignment="1" applyProtection="1">
      <alignment horizontal="center" vertical="center"/>
    </xf>
    <xf numFmtId="167" fontId="16" fillId="3" borderId="27" xfId="0" applyNumberFormat="1" applyFont="1" applyFill="1" applyBorder="1" applyAlignment="1" applyProtection="1">
      <alignment horizontal="center" vertical="center"/>
    </xf>
    <xf numFmtId="0" fontId="19" fillId="3" borderId="49" xfId="0"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0" fontId="19" fillId="3" borderId="26" xfId="0" applyFont="1" applyFill="1" applyBorder="1" applyAlignment="1" applyProtection="1">
      <alignment horizontal="center" vertical="center"/>
    </xf>
    <xf numFmtId="0" fontId="19" fillId="3" borderId="41" xfId="0" applyFont="1" applyFill="1" applyBorder="1" applyAlignment="1" applyProtection="1">
      <alignment horizontal="center" vertical="center"/>
    </xf>
    <xf numFmtId="0" fontId="19" fillId="3" borderId="19" xfId="0" applyFont="1" applyFill="1" applyBorder="1" applyAlignment="1" applyProtection="1">
      <alignment horizontal="center" vertical="center"/>
    </xf>
    <xf numFmtId="0" fontId="19" fillId="3" borderId="27" xfId="0" applyFont="1" applyFill="1" applyBorder="1" applyAlignment="1" applyProtection="1">
      <alignment horizontal="center" vertical="center"/>
    </xf>
    <xf numFmtId="4" fontId="6" fillId="0" borderId="0" xfId="5" applyNumberFormat="1" applyFont="1" applyFill="1" applyBorder="1" applyAlignment="1" applyProtection="1">
      <alignment horizontal="center" vertical="center"/>
      <protection locked="0"/>
    </xf>
    <xf numFmtId="4" fontId="6" fillId="0" borderId="0" xfId="5" applyNumberFormat="1" applyFont="1" applyFill="1" applyBorder="1" applyAlignment="1" applyProtection="1">
      <alignment horizontal="right" vertical="center"/>
      <protection locked="0"/>
    </xf>
    <xf numFmtId="165" fontId="6" fillId="0" borderId="0" xfId="5" applyFont="1" applyFill="1" applyBorder="1" applyAlignment="1" applyProtection="1">
      <alignment horizontal="right" vertical="center"/>
      <protection locked="0"/>
    </xf>
    <xf numFmtId="0" fontId="2" fillId="9" borderId="56" xfId="0" applyFont="1" applyFill="1" applyBorder="1" applyAlignment="1">
      <alignment horizontal="center" vertical="top" wrapText="1"/>
    </xf>
    <xf numFmtId="0" fontId="2" fillId="9" borderId="73" xfId="0" applyFont="1" applyFill="1" applyBorder="1" applyAlignment="1">
      <alignment horizontal="center" vertical="top" wrapText="1"/>
    </xf>
    <xf numFmtId="0" fontId="2" fillId="9" borderId="14" xfId="0" applyFont="1" applyFill="1" applyBorder="1" applyAlignment="1">
      <alignment vertical="top" wrapText="1"/>
    </xf>
    <xf numFmtId="0" fontId="2" fillId="9" borderId="74" xfId="0" applyFont="1" applyFill="1" applyBorder="1" applyAlignment="1">
      <alignment vertical="top" wrapText="1"/>
    </xf>
    <xf numFmtId="0" fontId="2" fillId="9" borderId="49"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30" xfId="0" applyFont="1" applyFill="1" applyBorder="1" applyAlignment="1">
      <alignment horizontal="center" vertical="center" wrapText="1"/>
    </xf>
    <xf numFmtId="0" fontId="2" fillId="9" borderId="48" xfId="0" applyFont="1" applyFill="1" applyBorder="1" applyAlignment="1">
      <alignment horizontal="center" vertical="center" wrapText="1"/>
    </xf>
    <xf numFmtId="0" fontId="23" fillId="0" borderId="0" xfId="0" applyFont="1" applyBorder="1" applyAlignment="1">
      <alignment horizontal="center" vertical="center"/>
    </xf>
    <xf numFmtId="49" fontId="22" fillId="9" borderId="14" xfId="0" applyNumberFormat="1" applyFont="1" applyFill="1" applyBorder="1" applyAlignment="1">
      <alignment vertical="top" wrapText="1"/>
    </xf>
    <xf numFmtId="0" fontId="2" fillId="9" borderId="68" xfId="0" applyFont="1" applyFill="1" applyBorder="1" applyAlignment="1">
      <alignment horizontal="center" vertical="center"/>
    </xf>
    <xf numFmtId="0" fontId="2" fillId="9" borderId="69" xfId="0" applyFont="1" applyFill="1" applyBorder="1" applyAlignment="1">
      <alignment horizontal="center" vertical="center"/>
    </xf>
    <xf numFmtId="0" fontId="2" fillId="9" borderId="78"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0" xfId="0" applyFont="1" applyFill="1" applyBorder="1" applyAlignment="1">
      <alignment horizontal="center" vertical="center"/>
    </xf>
    <xf numFmtId="0" fontId="3" fillId="9" borderId="5" xfId="0" applyFont="1" applyFill="1" applyBorder="1" applyAlignment="1">
      <alignment horizontal="center" vertical="center"/>
    </xf>
    <xf numFmtId="0" fontId="2" fillId="9" borderId="54" xfId="0" applyFont="1" applyFill="1" applyBorder="1" applyAlignment="1">
      <alignment horizontal="left" vertical="center"/>
    </xf>
    <xf numFmtId="0" fontId="2" fillId="9" borderId="70" xfId="0" applyFont="1" applyFill="1" applyBorder="1" applyAlignment="1">
      <alignment horizontal="left" vertical="center"/>
    </xf>
    <xf numFmtId="0" fontId="2" fillId="9" borderId="55" xfId="0" applyFont="1" applyFill="1" applyBorder="1" applyAlignment="1">
      <alignment horizontal="left" vertical="center"/>
    </xf>
    <xf numFmtId="0" fontId="2" fillId="9" borderId="79" xfId="0" applyFont="1" applyFill="1" applyBorder="1" applyAlignment="1">
      <alignment horizontal="left" vertical="center"/>
    </xf>
    <xf numFmtId="0" fontId="2" fillId="9" borderId="77" xfId="0" applyFont="1" applyFill="1" applyBorder="1" applyAlignment="1">
      <alignment horizontal="center" vertical="top"/>
    </xf>
    <xf numFmtId="0" fontId="2" fillId="9" borderId="8" xfId="0" applyFont="1" applyFill="1" applyBorder="1" applyAlignment="1">
      <alignment horizontal="center" vertical="top"/>
    </xf>
    <xf numFmtId="0" fontId="2" fillId="9" borderId="12" xfId="0" applyFont="1" applyFill="1" applyBorder="1" applyAlignment="1">
      <alignment horizontal="center" vertical="top"/>
    </xf>
    <xf numFmtId="0" fontId="2" fillId="9" borderId="11" xfId="0" applyFont="1" applyFill="1" applyBorder="1" applyAlignment="1">
      <alignment horizontal="center" vertical="top"/>
    </xf>
    <xf numFmtId="0" fontId="2" fillId="9" borderId="0" xfId="0" applyFont="1" applyFill="1" applyBorder="1" applyAlignment="1">
      <alignment horizontal="center" vertical="top"/>
    </xf>
    <xf numFmtId="0" fontId="2" fillId="9" borderId="5" xfId="0" applyFont="1" applyFill="1" applyBorder="1" applyAlignment="1">
      <alignment horizontal="center" vertical="top"/>
    </xf>
    <xf numFmtId="0" fontId="2" fillId="9" borderId="47" xfId="0" applyFont="1" applyFill="1" applyBorder="1" applyAlignment="1">
      <alignment horizontal="center" vertical="top"/>
    </xf>
    <xf numFmtId="0" fontId="2" fillId="9" borderId="6" xfId="0" applyFont="1" applyFill="1" applyBorder="1" applyAlignment="1">
      <alignment horizontal="center" vertical="top"/>
    </xf>
    <xf numFmtId="0" fontId="2" fillId="9" borderId="67" xfId="0" applyFont="1" applyFill="1" applyBorder="1" applyAlignment="1">
      <alignment horizontal="center" vertical="top"/>
    </xf>
    <xf numFmtId="0" fontId="2" fillId="9" borderId="71" xfId="0" applyFont="1" applyFill="1" applyBorder="1" applyAlignment="1">
      <alignment horizontal="left" vertical="center" wrapText="1"/>
    </xf>
    <xf numFmtId="0" fontId="2" fillId="9" borderId="52" xfId="0" applyFont="1" applyFill="1" applyBorder="1" applyAlignment="1">
      <alignment horizontal="left" vertical="center" wrapText="1"/>
    </xf>
    <xf numFmtId="0" fontId="2" fillId="9" borderId="51" xfId="0" applyFont="1" applyFill="1" applyBorder="1" applyAlignment="1">
      <alignment horizontal="left" vertical="center" wrapText="1"/>
    </xf>
    <xf numFmtId="0" fontId="2" fillId="9" borderId="53" xfId="0" applyFont="1" applyFill="1" applyBorder="1" applyAlignment="1">
      <alignment horizontal="left" vertical="center" wrapText="1"/>
    </xf>
    <xf numFmtId="0" fontId="2" fillId="9" borderId="80" xfId="0" applyFont="1" applyFill="1" applyBorder="1" applyAlignment="1">
      <alignment horizontal="left" vertical="center" wrapText="1"/>
    </xf>
    <xf numFmtId="4" fontId="20" fillId="8" borderId="22" xfId="0" applyNumberFormat="1" applyFont="1" applyFill="1" applyBorder="1" applyAlignment="1" applyProtection="1">
      <alignment horizontal="right" vertical="center"/>
      <protection locked="0"/>
    </xf>
    <xf numFmtId="4" fontId="20" fillId="8" borderId="23" xfId="0" applyNumberFormat="1" applyFont="1" applyFill="1" applyBorder="1" applyAlignment="1" applyProtection="1">
      <alignment horizontal="right" vertical="center"/>
      <protection locked="0"/>
    </xf>
    <xf numFmtId="4" fontId="20" fillId="8" borderId="29" xfId="0" applyNumberFormat="1" applyFont="1" applyFill="1" applyBorder="1" applyAlignment="1" applyProtection="1">
      <alignment horizontal="right" vertical="center"/>
      <protection locked="0"/>
    </xf>
    <xf numFmtId="4" fontId="24" fillId="0" borderId="22" xfId="0" applyNumberFormat="1" applyFont="1" applyFill="1" applyBorder="1" applyAlignment="1" applyProtection="1">
      <alignment horizontal="right" vertical="center" wrapText="1"/>
      <protection locked="0"/>
    </xf>
    <xf numFmtId="4" fontId="24" fillId="0" borderId="23" xfId="0" applyNumberFormat="1" applyFont="1" applyFill="1" applyBorder="1" applyAlignment="1" applyProtection="1">
      <alignment horizontal="right" vertical="center"/>
      <protection locked="0"/>
    </xf>
    <xf numFmtId="4" fontId="24" fillId="0" borderId="29" xfId="0" applyNumberFormat="1" applyFont="1" applyFill="1" applyBorder="1" applyAlignment="1" applyProtection="1">
      <alignment horizontal="right" vertical="center"/>
      <protection locked="0"/>
    </xf>
    <xf numFmtId="4" fontId="20" fillId="0" borderId="32" xfId="5" applyNumberFormat="1" applyFont="1" applyFill="1" applyBorder="1" applyAlignment="1" applyProtection="1">
      <alignment horizontal="right" vertical="center"/>
    </xf>
    <xf numFmtId="4" fontId="20" fillId="0" borderId="33" xfId="5" applyNumberFormat="1" applyFont="1" applyFill="1" applyBorder="1" applyAlignment="1" applyProtection="1">
      <alignment horizontal="right" vertical="center"/>
    </xf>
    <xf numFmtId="4" fontId="20" fillId="0" borderId="34" xfId="5" applyNumberFormat="1" applyFont="1" applyFill="1" applyBorder="1" applyAlignment="1" applyProtection="1">
      <alignment horizontal="right" vertical="center"/>
    </xf>
    <xf numFmtId="4" fontId="20" fillId="5" borderId="31" xfId="5" applyNumberFormat="1" applyFont="1" applyFill="1" applyBorder="1" applyAlignment="1" applyProtection="1">
      <alignment horizontal="right" vertical="center"/>
    </xf>
    <xf numFmtId="4" fontId="20" fillId="5" borderId="14" xfId="5" applyNumberFormat="1" applyFont="1" applyFill="1" applyBorder="1" applyAlignment="1" applyProtection="1">
      <alignment horizontal="right" vertical="center"/>
    </xf>
    <xf numFmtId="4" fontId="20" fillId="5" borderId="64" xfId="5" applyNumberFormat="1" applyFont="1" applyFill="1" applyBorder="1" applyAlignment="1" applyProtection="1">
      <alignment horizontal="right" vertical="center"/>
    </xf>
    <xf numFmtId="4" fontId="24" fillId="0" borderId="22" xfId="5" applyNumberFormat="1" applyFont="1" applyFill="1" applyBorder="1" applyAlignment="1" applyProtection="1">
      <alignment horizontal="right" vertical="center"/>
      <protection locked="0"/>
    </xf>
    <xf numFmtId="4" fontId="24" fillId="0" borderId="23" xfId="5" applyNumberFormat="1" applyFont="1" applyFill="1" applyBorder="1" applyAlignment="1" applyProtection="1">
      <alignment horizontal="right" vertical="center"/>
      <protection locked="0"/>
    </xf>
    <xf numFmtId="4" fontId="20" fillId="6" borderId="22" xfId="0" applyNumberFormat="1" applyFont="1" applyFill="1" applyBorder="1" applyAlignment="1" applyProtection="1">
      <alignment horizontal="right" vertical="center"/>
      <protection locked="0"/>
    </xf>
    <xf numFmtId="4" fontId="20" fillId="6" borderId="23" xfId="0" applyNumberFormat="1" applyFont="1" applyFill="1" applyBorder="1" applyAlignment="1" applyProtection="1">
      <alignment horizontal="right" vertical="center"/>
      <protection locked="0"/>
    </xf>
    <xf numFmtId="4" fontId="20" fillId="6" borderId="29" xfId="0" applyNumberFormat="1" applyFont="1" applyFill="1" applyBorder="1" applyAlignment="1" applyProtection="1">
      <alignment horizontal="right" vertical="center"/>
      <protection locked="0"/>
    </xf>
    <xf numFmtId="4" fontId="24" fillId="0" borderId="22" xfId="5" applyNumberFormat="1" applyFont="1" applyFill="1" applyBorder="1" applyAlignment="1" applyProtection="1">
      <alignment horizontal="right" vertical="center" wrapText="1"/>
      <protection locked="0"/>
    </xf>
    <xf numFmtId="4" fontId="24" fillId="0" borderId="23" xfId="5" applyNumberFormat="1" applyFont="1" applyFill="1" applyBorder="1" applyAlignment="1" applyProtection="1">
      <alignment horizontal="right" vertical="center" wrapText="1"/>
      <protection locked="0"/>
    </xf>
    <xf numFmtId="4" fontId="24" fillId="0" borderId="29" xfId="5" applyNumberFormat="1" applyFont="1" applyFill="1" applyBorder="1" applyAlignment="1" applyProtection="1">
      <alignment horizontal="right" vertical="center" wrapText="1"/>
      <protection locked="0"/>
    </xf>
    <xf numFmtId="4" fontId="20" fillId="0" borderId="22" xfId="5" applyNumberFormat="1" applyFont="1" applyFill="1" applyBorder="1" applyAlignment="1" applyProtection="1">
      <alignment horizontal="right" vertical="center"/>
    </xf>
    <xf numFmtId="4" fontId="20" fillId="0" borderId="23" xfId="5" applyNumberFormat="1" applyFont="1" applyFill="1" applyBorder="1" applyAlignment="1" applyProtection="1">
      <alignment horizontal="right" vertical="center"/>
    </xf>
    <xf numFmtId="4" fontId="20" fillId="0" borderId="65" xfId="5" applyNumberFormat="1" applyFont="1" applyFill="1" applyBorder="1" applyAlignment="1" applyProtection="1">
      <alignment horizontal="right" vertical="center"/>
    </xf>
    <xf numFmtId="4" fontId="20" fillId="5" borderId="60" xfId="5" applyNumberFormat="1" applyFont="1" applyFill="1" applyBorder="1" applyAlignment="1" applyProtection="1">
      <alignment horizontal="right" vertical="center"/>
    </xf>
    <xf numFmtId="4" fontId="20" fillId="5" borderId="23" xfId="5" applyNumberFormat="1" applyFont="1" applyFill="1" applyBorder="1" applyAlignment="1" applyProtection="1">
      <alignment horizontal="right" vertical="center"/>
    </xf>
    <xf numFmtId="4" fontId="20" fillId="5" borderId="29" xfId="5" applyNumberFormat="1" applyFont="1" applyFill="1" applyBorder="1" applyAlignment="1" applyProtection="1">
      <alignment horizontal="right" vertical="center"/>
    </xf>
    <xf numFmtId="4" fontId="20" fillId="5" borderId="22" xfId="5" applyNumberFormat="1" applyFont="1" applyFill="1" applyBorder="1" applyAlignment="1" applyProtection="1">
      <alignment horizontal="right" vertical="center"/>
    </xf>
    <xf numFmtId="4" fontId="20" fillId="5" borderId="65" xfId="5" applyNumberFormat="1" applyFont="1" applyFill="1" applyBorder="1" applyAlignment="1" applyProtection="1">
      <alignment horizontal="right" vertical="center"/>
    </xf>
    <xf numFmtId="4" fontId="24" fillId="6" borderId="22" xfId="5" applyNumberFormat="1" applyFont="1" applyFill="1" applyBorder="1" applyAlignment="1" applyProtection="1">
      <alignment horizontal="right" vertical="center"/>
      <protection locked="0"/>
    </xf>
    <xf numFmtId="4" fontId="24" fillId="6" borderId="23" xfId="5" applyNumberFormat="1" applyFont="1" applyFill="1" applyBorder="1" applyAlignment="1" applyProtection="1">
      <alignment horizontal="right" vertical="center"/>
      <protection locked="0"/>
    </xf>
    <xf numFmtId="4" fontId="24" fillId="0" borderId="29" xfId="5" applyNumberFormat="1" applyFont="1" applyFill="1" applyBorder="1" applyAlignment="1" applyProtection="1">
      <alignment horizontal="right" vertical="center"/>
      <protection locked="0"/>
    </xf>
    <xf numFmtId="4" fontId="24" fillId="6" borderId="29" xfId="5" applyNumberFormat="1" applyFont="1" applyFill="1" applyBorder="1" applyAlignment="1" applyProtection="1">
      <alignment horizontal="right" vertical="center"/>
      <protection locked="0"/>
    </xf>
    <xf numFmtId="4" fontId="13" fillId="0" borderId="32" xfId="5" applyNumberFormat="1" applyFont="1" applyFill="1" applyBorder="1" applyAlignment="1" applyProtection="1">
      <alignment horizontal="right" vertical="center"/>
    </xf>
    <xf numFmtId="4" fontId="13" fillId="0" borderId="33" xfId="5" applyNumberFormat="1" applyFont="1" applyFill="1" applyBorder="1" applyAlignment="1" applyProtection="1">
      <alignment horizontal="right" vertical="center"/>
    </xf>
    <xf numFmtId="4" fontId="13" fillId="0" borderId="34" xfId="5" applyNumberFormat="1" applyFont="1" applyFill="1" applyBorder="1" applyAlignment="1" applyProtection="1">
      <alignment horizontal="right" vertical="center"/>
    </xf>
    <xf numFmtId="4" fontId="13" fillId="5" borderId="22" xfId="5" applyNumberFormat="1" applyFont="1" applyFill="1" applyBorder="1" applyAlignment="1" applyProtection="1">
      <alignment horizontal="right" vertical="center"/>
    </xf>
    <xf numFmtId="4" fontId="13" fillId="5" borderId="23" xfId="5" applyNumberFormat="1" applyFont="1" applyFill="1" applyBorder="1" applyAlignment="1" applyProtection="1">
      <alignment horizontal="right" vertical="center"/>
    </xf>
    <xf numFmtId="4" fontId="13" fillId="5" borderId="65" xfId="5" applyNumberFormat="1" applyFont="1" applyFill="1" applyBorder="1" applyAlignment="1" applyProtection="1">
      <alignment horizontal="right" vertical="center"/>
    </xf>
    <xf numFmtId="0" fontId="20" fillId="8" borderId="22" xfId="0" applyFont="1" applyFill="1" applyBorder="1" applyAlignment="1" applyProtection="1">
      <alignment horizontal="right" vertical="center"/>
      <protection locked="0"/>
    </xf>
    <xf numFmtId="0" fontId="20" fillId="8" borderId="23" xfId="0" applyFont="1" applyFill="1" applyBorder="1" applyAlignment="1" applyProtection="1">
      <alignment horizontal="right" vertical="center"/>
      <protection locked="0"/>
    </xf>
    <xf numFmtId="0" fontId="20" fillId="8" borderId="29" xfId="0" applyFont="1" applyFill="1" applyBorder="1" applyAlignment="1" applyProtection="1">
      <alignment horizontal="right" vertical="center"/>
      <protection locked="0"/>
    </xf>
    <xf numFmtId="165" fontId="24" fillId="0" borderId="22" xfId="5" applyFont="1" applyFill="1" applyBorder="1" applyAlignment="1" applyProtection="1">
      <alignment horizontal="right" vertical="center"/>
      <protection locked="0"/>
    </xf>
    <xf numFmtId="165" fontId="24" fillId="0" borderId="23" xfId="5" applyFont="1" applyFill="1" applyBorder="1" applyAlignment="1" applyProtection="1">
      <alignment horizontal="right" vertical="center"/>
      <protection locked="0"/>
    </xf>
    <xf numFmtId="165" fontId="24" fillId="0" borderId="29" xfId="5" applyFont="1" applyFill="1" applyBorder="1" applyAlignment="1" applyProtection="1">
      <alignment horizontal="right" vertical="center"/>
      <protection locked="0"/>
    </xf>
    <xf numFmtId="165" fontId="20" fillId="0" borderId="14" xfId="5" applyFont="1" applyFill="1" applyBorder="1" applyAlignment="1" applyProtection="1">
      <alignment horizontal="right" vertical="center"/>
    </xf>
    <xf numFmtId="165" fontId="20" fillId="0" borderId="22" xfId="5" applyFont="1" applyFill="1" applyBorder="1" applyAlignment="1" applyProtection="1">
      <alignment horizontal="right" vertical="center"/>
    </xf>
    <xf numFmtId="165" fontId="20" fillId="5" borderId="14" xfId="5" applyFont="1" applyFill="1" applyBorder="1" applyAlignment="1" applyProtection="1">
      <alignment horizontal="right" vertical="center"/>
    </xf>
    <xf numFmtId="165" fontId="20" fillId="5" borderId="64" xfId="5" applyFont="1" applyFill="1" applyBorder="1" applyAlignment="1" applyProtection="1">
      <alignment horizontal="right" vertical="center"/>
    </xf>
    <xf numFmtId="0" fontId="25" fillId="8" borderId="22" xfId="0" applyNumberFormat="1" applyFont="1" applyFill="1" applyBorder="1" applyAlignment="1" applyProtection="1">
      <alignment horizontal="center" vertical="center"/>
      <protection locked="0"/>
    </xf>
    <xf numFmtId="0" fontId="25" fillId="8" borderId="29" xfId="0" applyNumberFormat="1" applyFont="1" applyFill="1" applyBorder="1" applyAlignment="1" applyProtection="1">
      <alignment horizontal="center" vertical="center"/>
      <protection locked="0"/>
    </xf>
    <xf numFmtId="49" fontId="25" fillId="8" borderId="22" xfId="0" applyNumberFormat="1" applyFont="1" applyFill="1" applyBorder="1" applyAlignment="1" applyProtection="1">
      <alignment horizontal="center" vertical="center"/>
      <protection locked="0"/>
    </xf>
    <xf numFmtId="49" fontId="25" fillId="8" borderId="29" xfId="0" applyNumberFormat="1" applyFont="1" applyFill="1" applyBorder="1" applyAlignment="1" applyProtection="1">
      <alignment horizontal="center" vertical="center"/>
      <protection locked="0"/>
    </xf>
    <xf numFmtId="0" fontId="26" fillId="8" borderId="23" xfId="0" applyFont="1" applyFill="1" applyBorder="1" applyAlignment="1" applyProtection="1">
      <alignment horizontal="left" vertical="center" wrapText="1"/>
      <protection locked="0"/>
    </xf>
    <xf numFmtId="0" fontId="26" fillId="8" borderId="29" xfId="0" applyFont="1" applyFill="1" applyBorder="1" applyAlignment="1" applyProtection="1">
      <alignment horizontal="left" vertical="center" wrapText="1"/>
      <protection locked="0"/>
    </xf>
    <xf numFmtId="0" fontId="25" fillId="8" borderId="22" xfId="0" applyFont="1" applyFill="1" applyBorder="1" applyAlignment="1" applyProtection="1">
      <alignment horizontal="left" vertical="center" wrapText="1"/>
      <protection locked="0"/>
    </xf>
    <xf numFmtId="0" fontId="25" fillId="8" borderId="23" xfId="0" applyFont="1" applyFill="1" applyBorder="1" applyAlignment="1" applyProtection="1">
      <alignment horizontal="left" vertical="center" wrapText="1"/>
      <protection locked="0"/>
    </xf>
    <xf numFmtId="0" fontId="25" fillId="8" borderId="29" xfId="0" applyFont="1" applyFill="1" applyBorder="1" applyAlignment="1" applyProtection="1">
      <alignment horizontal="left" vertical="center" wrapText="1"/>
      <protection locked="0"/>
    </xf>
    <xf numFmtId="0" fontId="27" fillId="8" borderId="22" xfId="0" applyFont="1" applyFill="1" applyBorder="1" applyAlignment="1" applyProtection="1">
      <alignment horizontal="left" vertical="center" wrapText="1"/>
      <protection locked="0"/>
    </xf>
    <xf numFmtId="0" fontId="27" fillId="8" borderId="23" xfId="0" applyFont="1" applyFill="1" applyBorder="1" applyAlignment="1" applyProtection="1">
      <alignment horizontal="left" vertical="center" wrapText="1"/>
      <protection locked="0"/>
    </xf>
    <xf numFmtId="0" fontId="27" fillId="8" borderId="29" xfId="0" applyFont="1" applyFill="1" applyBorder="1" applyAlignment="1" applyProtection="1">
      <alignment horizontal="left" vertical="center" wrapText="1"/>
      <protection locked="0"/>
    </xf>
    <xf numFmtId="0" fontId="26" fillId="8" borderId="22" xfId="0" applyFont="1" applyFill="1" applyBorder="1" applyAlignment="1" applyProtection="1">
      <alignment horizontal="left" vertical="center" wrapText="1"/>
      <protection locked="0"/>
    </xf>
    <xf numFmtId="0" fontId="28" fillId="8" borderId="22" xfId="0" applyNumberFormat="1" applyFont="1" applyFill="1" applyBorder="1" applyAlignment="1" applyProtection="1">
      <alignment horizontal="center" vertical="center"/>
      <protection locked="0"/>
    </xf>
    <xf numFmtId="0" fontId="28" fillId="8" borderId="29" xfId="0" applyNumberFormat="1" applyFont="1" applyFill="1" applyBorder="1" applyAlignment="1" applyProtection="1">
      <alignment horizontal="center" vertical="center"/>
      <protection locked="0"/>
    </xf>
    <xf numFmtId="0" fontId="29" fillId="8" borderId="22" xfId="0" applyFont="1" applyFill="1" applyBorder="1" applyAlignment="1" applyProtection="1">
      <alignment horizontal="left" vertical="center" wrapText="1"/>
      <protection locked="0"/>
    </xf>
    <xf numFmtId="0" fontId="29" fillId="8" borderId="23" xfId="0" applyFont="1" applyFill="1" applyBorder="1" applyAlignment="1" applyProtection="1">
      <alignment horizontal="left" vertical="center" wrapText="1"/>
      <protection locked="0"/>
    </xf>
    <xf numFmtId="0" fontId="29" fillId="8" borderId="29" xfId="0" applyFont="1" applyFill="1" applyBorder="1" applyAlignment="1" applyProtection="1">
      <alignment horizontal="left" vertical="center" wrapText="1"/>
      <protection locked="0"/>
    </xf>
    <xf numFmtId="0" fontId="26" fillId="6" borderId="22" xfId="0" applyFont="1" applyFill="1" applyBorder="1" applyAlignment="1" applyProtection="1">
      <alignment horizontal="left" vertical="center" wrapText="1"/>
      <protection locked="0"/>
    </xf>
    <xf numFmtId="0" fontId="26" fillId="6" borderId="23" xfId="0" applyFont="1" applyFill="1" applyBorder="1" applyAlignment="1" applyProtection="1">
      <alignment horizontal="left" vertical="center" wrapText="1"/>
      <protection locked="0"/>
    </xf>
    <xf numFmtId="0" fontId="26" fillId="6" borderId="29" xfId="0" applyFont="1" applyFill="1" applyBorder="1" applyAlignment="1" applyProtection="1">
      <alignment horizontal="left" vertical="center" wrapText="1"/>
      <protection locked="0"/>
    </xf>
    <xf numFmtId="0" fontId="25" fillId="0" borderId="22" xfId="0" applyNumberFormat="1" applyFont="1" applyFill="1" applyBorder="1" applyAlignment="1" applyProtection="1">
      <alignment horizontal="center" vertical="center"/>
      <protection locked="0"/>
    </xf>
    <xf numFmtId="0" fontId="25" fillId="0" borderId="29" xfId="0" applyNumberFormat="1" applyFont="1" applyFill="1" applyBorder="1" applyAlignment="1" applyProtection="1">
      <alignment horizontal="center" vertical="center"/>
      <protection locked="0"/>
    </xf>
    <xf numFmtId="0" fontId="25" fillId="6" borderId="22" xfId="0" applyNumberFormat="1" applyFont="1" applyFill="1" applyBorder="1" applyAlignment="1" applyProtection="1">
      <alignment horizontal="center" vertical="center"/>
      <protection locked="0"/>
    </xf>
    <xf numFmtId="0" fontId="25" fillId="6" borderId="29" xfId="0" applyNumberFormat="1" applyFont="1" applyFill="1" applyBorder="1" applyAlignment="1" applyProtection="1">
      <alignment horizontal="center" vertical="center"/>
      <protection locked="0"/>
    </xf>
    <xf numFmtId="0" fontId="26" fillId="8" borderId="22" xfId="0" applyFont="1" applyFill="1" applyBorder="1" applyAlignment="1" applyProtection="1">
      <alignment horizontal="left" vertical="top" wrapText="1"/>
      <protection locked="0"/>
    </xf>
    <xf numFmtId="0" fontId="26" fillId="8" borderId="23" xfId="0" applyFont="1" applyFill="1" applyBorder="1" applyAlignment="1" applyProtection="1">
      <alignment horizontal="left" vertical="top" wrapText="1"/>
      <protection locked="0"/>
    </xf>
    <xf numFmtId="0" fontId="26" fillId="8" borderId="29" xfId="0" applyFont="1" applyFill="1" applyBorder="1" applyAlignment="1" applyProtection="1">
      <alignment horizontal="left" vertical="top" wrapText="1"/>
      <protection locked="0"/>
    </xf>
    <xf numFmtId="4" fontId="26" fillId="8" borderId="22" xfId="0" applyNumberFormat="1" applyFont="1" applyFill="1" applyBorder="1" applyAlignment="1" applyProtection="1">
      <alignment horizontal="left" vertical="top" wrapText="1"/>
      <protection locked="0"/>
    </xf>
    <xf numFmtId="0" fontId="17" fillId="7" borderId="31" xfId="0" applyFont="1" applyFill="1" applyBorder="1" applyAlignment="1" applyProtection="1">
      <alignment horizontal="center" vertical="center"/>
      <protection locked="0"/>
    </xf>
    <xf numFmtId="0" fontId="30" fillId="7" borderId="22" xfId="0" applyNumberFormat="1" applyFont="1" applyFill="1" applyBorder="1" applyAlignment="1" applyProtection="1">
      <alignment horizontal="center" vertical="center"/>
      <protection locked="0"/>
    </xf>
    <xf numFmtId="0" fontId="30" fillId="7" borderId="29" xfId="0" applyNumberFormat="1" applyFont="1" applyFill="1" applyBorder="1" applyAlignment="1" applyProtection="1">
      <alignment horizontal="center" vertical="center"/>
      <protection locked="0"/>
    </xf>
    <xf numFmtId="49" fontId="30" fillId="7" borderId="22" xfId="0" applyNumberFormat="1" applyFont="1" applyFill="1" applyBorder="1" applyAlignment="1" applyProtection="1">
      <alignment horizontal="center" vertical="center"/>
      <protection locked="0"/>
    </xf>
    <xf numFmtId="49" fontId="30" fillId="7" borderId="29" xfId="0" applyNumberFormat="1" applyFont="1" applyFill="1" applyBorder="1" applyAlignment="1" applyProtection="1">
      <alignment horizontal="center" vertical="center"/>
      <protection locked="0"/>
    </xf>
    <xf numFmtId="0" fontId="31" fillId="7" borderId="22" xfId="0" applyFont="1" applyFill="1" applyBorder="1" applyAlignment="1" applyProtection="1">
      <alignment horizontal="left" vertical="center" wrapText="1"/>
      <protection locked="0"/>
    </xf>
    <xf numFmtId="0" fontId="31" fillId="7" borderId="23" xfId="0" applyFont="1" applyFill="1" applyBorder="1" applyAlignment="1" applyProtection="1">
      <alignment horizontal="left" vertical="center" wrapText="1"/>
      <protection locked="0"/>
    </xf>
    <xf numFmtId="0" fontId="31" fillId="7" borderId="29" xfId="0" applyFont="1" applyFill="1" applyBorder="1" applyAlignment="1" applyProtection="1">
      <alignment horizontal="left" vertical="center" wrapText="1"/>
      <protection locked="0"/>
    </xf>
    <xf numFmtId="0" fontId="32" fillId="7" borderId="22" xfId="0" applyNumberFormat="1" applyFont="1" applyFill="1" applyBorder="1" applyAlignment="1" applyProtection="1">
      <alignment horizontal="center" vertical="center"/>
      <protection locked="0"/>
    </xf>
    <xf numFmtId="0" fontId="32" fillId="7" borderId="29" xfId="0" applyNumberFormat="1" applyFont="1" applyFill="1" applyBorder="1" applyAlignment="1" applyProtection="1">
      <alignment horizontal="center" vertical="center"/>
      <protection locked="0"/>
    </xf>
    <xf numFmtId="49" fontId="32" fillId="7" borderId="22" xfId="0" applyNumberFormat="1" applyFont="1" applyFill="1" applyBorder="1" applyAlignment="1" applyProtection="1">
      <alignment horizontal="center" vertical="center"/>
      <protection locked="0"/>
    </xf>
    <xf numFmtId="49" fontId="32" fillId="7" borderId="29" xfId="0" applyNumberFormat="1" applyFont="1" applyFill="1" applyBorder="1" applyAlignment="1" applyProtection="1">
      <alignment horizontal="center" vertical="center"/>
      <protection locked="0"/>
    </xf>
    <xf numFmtId="0" fontId="17" fillId="7" borderId="22" xfId="0" applyFont="1" applyFill="1" applyBorder="1" applyAlignment="1" applyProtection="1">
      <alignment horizontal="left" vertical="center" wrapText="1"/>
      <protection locked="0"/>
    </xf>
    <xf numFmtId="0" fontId="17" fillId="7" borderId="23" xfId="0" applyFont="1" applyFill="1" applyBorder="1" applyAlignment="1" applyProtection="1">
      <alignment horizontal="left" vertical="center" wrapText="1"/>
      <protection locked="0"/>
    </xf>
    <xf numFmtId="0" fontId="17" fillId="7" borderId="29" xfId="0" applyFont="1" applyFill="1" applyBorder="1" applyAlignment="1" applyProtection="1">
      <alignment horizontal="left" vertical="center" wrapText="1"/>
      <protection locked="0"/>
    </xf>
    <xf numFmtId="0" fontId="32" fillId="7" borderId="22" xfId="0" applyFont="1" applyFill="1" applyBorder="1" applyAlignment="1" applyProtection="1">
      <alignment horizontal="center" vertical="center"/>
      <protection locked="0"/>
    </xf>
    <xf numFmtId="0" fontId="32" fillId="7" borderId="29" xfId="0" applyFont="1" applyFill="1" applyBorder="1" applyAlignment="1" applyProtection="1">
      <alignment horizontal="center" vertical="center"/>
      <protection locked="0"/>
    </xf>
    <xf numFmtId="4" fontId="32" fillId="7" borderId="22" xfId="0" applyNumberFormat="1" applyFont="1" applyFill="1" applyBorder="1" applyAlignment="1" applyProtection="1">
      <alignment horizontal="right" vertical="center"/>
      <protection locked="0"/>
    </xf>
    <xf numFmtId="4" fontId="32" fillId="7" borderId="23" xfId="0" applyNumberFormat="1" applyFont="1" applyFill="1" applyBorder="1" applyAlignment="1" applyProtection="1">
      <alignment horizontal="right" vertical="center"/>
      <protection locked="0"/>
    </xf>
    <xf numFmtId="4" fontId="32" fillId="7" borderId="29" xfId="0" applyNumberFormat="1" applyFont="1" applyFill="1" applyBorder="1" applyAlignment="1" applyProtection="1">
      <alignment horizontal="right" vertical="center"/>
      <protection locked="0"/>
    </xf>
    <xf numFmtId="4" fontId="33" fillId="7" borderId="22" xfId="5" applyNumberFormat="1" applyFont="1" applyFill="1" applyBorder="1" applyAlignment="1" applyProtection="1">
      <alignment horizontal="right" vertical="center"/>
      <protection locked="0"/>
    </xf>
    <xf numFmtId="4" fontId="33" fillId="7" borderId="23" xfId="5" applyNumberFormat="1" applyFont="1" applyFill="1" applyBorder="1" applyAlignment="1" applyProtection="1">
      <alignment horizontal="right" vertical="center"/>
      <protection locked="0"/>
    </xf>
    <xf numFmtId="4" fontId="33" fillId="7" borderId="29" xfId="5" applyNumberFormat="1" applyFont="1" applyFill="1" applyBorder="1" applyAlignment="1" applyProtection="1">
      <alignment horizontal="right" vertical="center"/>
      <protection locked="0"/>
    </xf>
    <xf numFmtId="4" fontId="32" fillId="7" borderId="32" xfId="5" applyNumberFormat="1" applyFont="1" applyFill="1" applyBorder="1" applyAlignment="1" applyProtection="1">
      <alignment horizontal="right" vertical="center"/>
    </xf>
    <xf numFmtId="4" fontId="32" fillId="7" borderId="33" xfId="5" applyNumberFormat="1" applyFont="1" applyFill="1" applyBorder="1" applyAlignment="1" applyProtection="1">
      <alignment horizontal="right" vertical="center"/>
    </xf>
    <xf numFmtId="4" fontId="32" fillId="7" borderId="34" xfId="5" applyNumberFormat="1" applyFont="1" applyFill="1" applyBorder="1" applyAlignment="1" applyProtection="1">
      <alignment horizontal="right" vertical="center"/>
    </xf>
    <xf numFmtId="4" fontId="32" fillId="7" borderId="31" xfId="5" applyNumberFormat="1" applyFont="1" applyFill="1" applyBorder="1" applyAlignment="1" applyProtection="1">
      <alignment horizontal="right" vertical="center"/>
    </xf>
    <xf numFmtId="4" fontId="32" fillId="7" borderId="14" xfId="5" applyNumberFormat="1" applyFont="1" applyFill="1" applyBorder="1" applyAlignment="1" applyProtection="1">
      <alignment horizontal="right" vertical="center"/>
    </xf>
    <xf numFmtId="4" fontId="17" fillId="7" borderId="14" xfId="5" applyNumberFormat="1" applyFont="1" applyFill="1" applyBorder="1" applyAlignment="1" applyProtection="1">
      <alignment horizontal="right" vertical="center"/>
    </xf>
    <xf numFmtId="4" fontId="17" fillId="7" borderId="64" xfId="5" applyNumberFormat="1" applyFont="1" applyFill="1" applyBorder="1" applyAlignment="1" applyProtection="1">
      <alignment horizontal="right" vertical="center"/>
    </xf>
    <xf numFmtId="4" fontId="32" fillId="7" borderId="22" xfId="5" applyNumberFormat="1" applyFont="1" applyFill="1" applyBorder="1" applyAlignment="1" applyProtection="1">
      <alignment horizontal="right" vertical="center"/>
    </xf>
    <xf numFmtId="4" fontId="32" fillId="7" borderId="23" xfId="5" applyNumberFormat="1" applyFont="1" applyFill="1" applyBorder="1" applyAlignment="1" applyProtection="1">
      <alignment horizontal="right" vertical="center"/>
    </xf>
    <xf numFmtId="4" fontId="32" fillId="7" borderId="65" xfId="5" applyNumberFormat="1" applyFont="1" applyFill="1" applyBorder="1" applyAlignment="1" applyProtection="1">
      <alignment horizontal="right" vertical="center"/>
    </xf>
    <xf numFmtId="4" fontId="32" fillId="7" borderId="60" xfId="5" applyNumberFormat="1" applyFont="1" applyFill="1" applyBorder="1" applyAlignment="1" applyProtection="1">
      <alignment horizontal="right" vertical="center"/>
    </xf>
    <xf numFmtId="4" fontId="32" fillId="7" borderId="29" xfId="5" applyNumberFormat="1" applyFont="1" applyFill="1" applyBorder="1" applyAlignment="1" applyProtection="1">
      <alignment horizontal="right" vertical="center"/>
    </xf>
    <xf numFmtId="4" fontId="17" fillId="7" borderId="22" xfId="5" applyNumberFormat="1" applyFont="1" applyFill="1" applyBorder="1" applyAlignment="1" applyProtection="1">
      <alignment horizontal="right" vertical="center"/>
    </xf>
    <xf numFmtId="4" fontId="17" fillId="7" borderId="23" xfId="5" applyNumberFormat="1" applyFont="1" applyFill="1" applyBorder="1" applyAlignment="1" applyProtection="1">
      <alignment horizontal="right" vertical="center"/>
    </xf>
    <xf numFmtId="4" fontId="17" fillId="7" borderId="65" xfId="5" applyNumberFormat="1" applyFont="1" applyFill="1" applyBorder="1" applyAlignment="1" applyProtection="1">
      <alignment horizontal="right" vertical="center"/>
    </xf>
    <xf numFmtId="0" fontId="17" fillId="7" borderId="38" xfId="0" applyFont="1" applyFill="1" applyBorder="1" applyAlignment="1" applyProtection="1">
      <alignment horizontal="center" vertical="center"/>
      <protection locked="0"/>
    </xf>
    <xf numFmtId="49" fontId="30" fillId="7" borderId="20" xfId="0" applyNumberFormat="1" applyFont="1" applyFill="1" applyBorder="1" applyAlignment="1" applyProtection="1">
      <alignment horizontal="center" vertical="center"/>
      <protection locked="0"/>
    </xf>
    <xf numFmtId="49" fontId="30" fillId="7" borderId="39" xfId="0" applyNumberFormat="1" applyFont="1" applyFill="1" applyBorder="1" applyAlignment="1" applyProtection="1">
      <alignment horizontal="center" vertical="center"/>
      <protection locked="0"/>
    </xf>
    <xf numFmtId="4" fontId="31" fillId="7" borderId="20" xfId="0" applyNumberFormat="1" applyFont="1" applyFill="1" applyBorder="1" applyAlignment="1" applyProtection="1">
      <alignment horizontal="left" vertical="center" wrapText="1"/>
      <protection locked="0"/>
    </xf>
    <xf numFmtId="0" fontId="31" fillId="7" borderId="21" xfId="0" applyFont="1" applyFill="1" applyBorder="1" applyAlignment="1" applyProtection="1">
      <alignment horizontal="left" vertical="center" wrapText="1"/>
      <protection locked="0"/>
    </xf>
    <xf numFmtId="0" fontId="31" fillId="7" borderId="39" xfId="0" applyFont="1" applyFill="1" applyBorder="1" applyAlignment="1" applyProtection="1">
      <alignment horizontal="left" vertical="center" wrapText="1"/>
      <protection locked="0"/>
    </xf>
    <xf numFmtId="0" fontId="32" fillId="7" borderId="20" xfId="0" applyFont="1" applyFill="1" applyBorder="1" applyAlignment="1" applyProtection="1">
      <alignment horizontal="center" vertical="center"/>
      <protection locked="0"/>
    </xf>
    <xf numFmtId="0" fontId="32" fillId="7" borderId="39" xfId="0" applyFont="1" applyFill="1" applyBorder="1" applyAlignment="1" applyProtection="1">
      <alignment horizontal="center" vertical="center"/>
      <protection locked="0"/>
    </xf>
    <xf numFmtId="4" fontId="33" fillId="7" borderId="35" xfId="5" applyNumberFormat="1" applyFont="1" applyFill="1" applyBorder="1" applyAlignment="1" applyProtection="1">
      <alignment horizontal="right" vertical="center"/>
      <protection locked="0"/>
    </xf>
    <xf numFmtId="4" fontId="33" fillId="7" borderId="36" xfId="5" applyNumberFormat="1" applyFont="1" applyFill="1" applyBorder="1" applyAlignment="1" applyProtection="1">
      <alignment horizontal="right" vertical="center"/>
      <protection locked="0"/>
    </xf>
    <xf numFmtId="4" fontId="33" fillId="7" borderId="40" xfId="5" applyNumberFormat="1" applyFont="1" applyFill="1" applyBorder="1" applyAlignment="1" applyProtection="1">
      <alignment horizontal="right" vertical="center"/>
      <protection locked="0"/>
    </xf>
    <xf numFmtId="4" fontId="32" fillId="7" borderId="35" xfId="5" applyNumberFormat="1" applyFont="1" applyFill="1" applyBorder="1" applyAlignment="1" applyProtection="1">
      <alignment horizontal="right" vertical="center"/>
    </xf>
    <xf numFmtId="4" fontId="32" fillId="7" borderId="36" xfId="5" applyNumberFormat="1" applyFont="1" applyFill="1" applyBorder="1" applyAlignment="1" applyProtection="1">
      <alignment horizontal="right" vertical="center"/>
    </xf>
    <xf numFmtId="4" fontId="32" fillId="7" borderId="37" xfId="5" applyNumberFormat="1" applyFont="1" applyFill="1" applyBorder="1" applyAlignment="1" applyProtection="1">
      <alignment horizontal="right" vertical="center"/>
    </xf>
    <xf numFmtId="4" fontId="32" fillId="7" borderId="38" xfId="5" applyNumberFormat="1" applyFont="1" applyFill="1" applyBorder="1" applyAlignment="1" applyProtection="1">
      <alignment horizontal="right" vertical="center"/>
    </xf>
    <xf numFmtId="4" fontId="32" fillId="7" borderId="28" xfId="5" applyNumberFormat="1" applyFont="1" applyFill="1" applyBorder="1" applyAlignment="1" applyProtection="1">
      <alignment horizontal="right" vertical="center"/>
    </xf>
    <xf numFmtId="0" fontId="13" fillId="3" borderId="56" xfId="0" applyFont="1" applyFill="1" applyBorder="1" applyAlignment="1" applyProtection="1">
      <alignment horizontal="center" vertical="center" textRotation="90"/>
    </xf>
    <xf numFmtId="0" fontId="34" fillId="3" borderId="16" xfId="0" applyFont="1" applyFill="1" applyBorder="1" applyAlignment="1" applyProtection="1">
      <alignment vertical="center"/>
    </xf>
    <xf numFmtId="0" fontId="34" fillId="3" borderId="26" xfId="0" applyFont="1" applyFill="1" applyBorder="1" applyAlignment="1" applyProtection="1">
      <alignment vertical="center"/>
    </xf>
    <xf numFmtId="0" fontId="34" fillId="3" borderId="17" xfId="0" applyFont="1" applyFill="1" applyBorder="1" applyAlignment="1" applyProtection="1">
      <alignment vertical="center"/>
    </xf>
    <xf numFmtId="0" fontId="34" fillId="3" borderId="16" xfId="0" applyFont="1" applyFill="1" applyBorder="1" applyAlignment="1" applyProtection="1">
      <alignment horizontal="center" vertical="center"/>
    </xf>
    <xf numFmtId="0" fontId="34" fillId="3" borderId="17" xfId="0" applyFont="1" applyFill="1" applyBorder="1" applyAlignment="1" applyProtection="1">
      <alignment horizontal="center" vertical="center"/>
    </xf>
    <xf numFmtId="0" fontId="34" fillId="3" borderId="26" xfId="0" applyFont="1" applyFill="1" applyBorder="1" applyAlignment="1" applyProtection="1">
      <alignment horizontal="center" vertical="center"/>
    </xf>
    <xf numFmtId="0" fontId="13" fillId="3" borderId="62" xfId="0" applyFont="1" applyFill="1" applyBorder="1" applyAlignment="1" applyProtection="1">
      <alignment horizontal="center" vertical="center" textRotation="90"/>
    </xf>
    <xf numFmtId="0" fontId="34" fillId="3" borderId="11" xfId="0" applyFont="1" applyFill="1" applyBorder="1" applyAlignment="1" applyProtection="1">
      <alignment vertical="center"/>
    </xf>
    <xf numFmtId="0" fontId="34" fillId="3" borderId="15" xfId="0" applyFont="1" applyFill="1" applyBorder="1" applyAlignment="1" applyProtection="1">
      <alignment vertical="center"/>
    </xf>
    <xf numFmtId="0" fontId="34" fillId="3" borderId="11" xfId="0" applyFont="1" applyFill="1" applyBorder="1" applyAlignment="1" applyProtection="1">
      <alignment horizontal="center" vertical="center"/>
    </xf>
    <xf numFmtId="0" fontId="34" fillId="3" borderId="15" xfId="0" applyFont="1" applyFill="1" applyBorder="1" applyAlignment="1" applyProtection="1">
      <alignment horizontal="center" vertical="center"/>
    </xf>
    <xf numFmtId="0" fontId="34" fillId="3" borderId="0" xfId="0" applyFont="1" applyFill="1" applyBorder="1" applyAlignment="1" applyProtection="1">
      <alignment horizontal="center" vertical="center"/>
    </xf>
    <xf numFmtId="0" fontId="13" fillId="3" borderId="63" xfId="0" applyFont="1" applyFill="1" applyBorder="1" applyAlignment="1" applyProtection="1">
      <alignment horizontal="center" vertical="center" textRotation="90"/>
    </xf>
    <xf numFmtId="0" fontId="34" fillId="3" borderId="18" xfId="0" applyFont="1" applyFill="1" applyBorder="1" applyAlignment="1" applyProtection="1">
      <alignment vertical="center"/>
    </xf>
    <xf numFmtId="0" fontId="34" fillId="3" borderId="27" xfId="0" applyFont="1" applyFill="1" applyBorder="1" applyAlignment="1" applyProtection="1">
      <alignment vertical="center"/>
    </xf>
    <xf numFmtId="0" fontId="34" fillId="3" borderId="19" xfId="0" applyFont="1" applyFill="1" applyBorder="1" applyAlignment="1" applyProtection="1">
      <alignment vertical="center"/>
    </xf>
    <xf numFmtId="0" fontId="34" fillId="3" borderId="18" xfId="0" applyFont="1" applyFill="1" applyBorder="1" applyAlignment="1" applyProtection="1">
      <alignment horizontal="center" vertical="center"/>
    </xf>
    <xf numFmtId="0" fontId="34" fillId="3" borderId="19" xfId="0" applyFont="1" applyFill="1" applyBorder="1" applyAlignment="1" applyProtection="1">
      <alignment horizontal="center" vertical="center"/>
    </xf>
    <xf numFmtId="0" fontId="34" fillId="3" borderId="27" xfId="0" applyFont="1" applyFill="1" applyBorder="1" applyAlignment="1" applyProtection="1">
      <alignment horizontal="center" vertical="center"/>
    </xf>
  </cellXfs>
  <cellStyles count="11">
    <cellStyle name="Moeda 2" xfId="1"/>
    <cellStyle name="Moeda 2 2" xfId="7"/>
    <cellStyle name="Normal" xfId="0" builtinId="0"/>
    <cellStyle name="Normal 2" xfId="2"/>
    <cellStyle name="Normal 2 2" xfId="8"/>
    <cellStyle name="Porcentagem" xfId="3" builtinId="5"/>
    <cellStyle name="Porcentagem 2" xfId="4"/>
    <cellStyle name="Porcentagem 2 2" xfId="9"/>
    <cellStyle name="Vírgula" xfId="5" builtinId="3"/>
    <cellStyle name="Vírgula 2" xfId="6"/>
    <cellStyle name="Vírgula 2 2" xfId="1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78"/>
  <sheetViews>
    <sheetView topLeftCell="A116" zoomScale="70" zoomScaleNormal="70" workbookViewId="0">
      <selection activeCell="E125" sqref="E125:AL128"/>
    </sheetView>
  </sheetViews>
  <sheetFormatPr defaultColWidth="9.140625" defaultRowHeight="12" x14ac:dyDescent="0.2"/>
  <cols>
    <col min="1" max="1" width="5.42578125" style="38" customWidth="1"/>
    <col min="2" max="2" width="7.28515625" style="38" customWidth="1"/>
    <col min="3" max="3" width="5.85546875" style="38" customWidth="1"/>
    <col min="4" max="4" width="6.42578125" style="38" customWidth="1"/>
    <col min="5" max="5" width="11.7109375" style="39" customWidth="1"/>
    <col min="6" max="6" width="4.42578125" style="39" customWidth="1"/>
    <col min="7" max="10" width="3.28515625" style="39" customWidth="1"/>
    <col min="11" max="14" width="3.28515625" style="3" customWidth="1"/>
    <col min="15" max="15" width="3.140625" style="3" customWidth="1"/>
    <col min="16" max="16" width="3.28515625" style="3" customWidth="1"/>
    <col min="17" max="17" width="31" style="3" customWidth="1"/>
    <col min="18" max="18" width="2.42578125" style="3" hidden="1" customWidth="1"/>
    <col min="19" max="19" width="3.28515625" style="3" customWidth="1"/>
    <col min="20" max="20" width="4.5703125" style="3" customWidth="1"/>
    <col min="21" max="21" width="3.28515625" style="3" customWidth="1"/>
    <col min="22" max="22" width="3.85546875" style="3" customWidth="1"/>
    <col min="23" max="23" width="9" style="3" customWidth="1"/>
    <col min="24" max="25" width="3.28515625" style="3" customWidth="1"/>
    <col min="26" max="26" width="9.5703125" style="3" customWidth="1"/>
    <col min="27" max="27" width="3.28515625" style="3" customWidth="1"/>
    <col min="28" max="28" width="2.7109375" style="3" customWidth="1"/>
    <col min="29" max="29" width="2.140625" style="3" hidden="1" customWidth="1"/>
    <col min="30" max="30" width="8.85546875" style="3" customWidth="1"/>
    <col min="31" max="32" width="3.28515625" style="3" customWidth="1"/>
    <col min="33" max="33" width="7.5703125" style="3" customWidth="1"/>
    <col min="34" max="38" width="3.28515625" style="3" customWidth="1"/>
    <col min="39" max="39" width="7.85546875" style="3" customWidth="1"/>
    <col min="40" max="40" width="1.85546875" style="3" customWidth="1"/>
    <col min="41" max="41" width="3.28515625" style="3" customWidth="1"/>
    <col min="42" max="42" width="11.28515625" style="3" customWidth="1"/>
    <col min="43" max="43" width="3.28515625" style="3" customWidth="1"/>
    <col min="44" max="44" width="11" style="3" bestFit="1" customWidth="1"/>
    <col min="45" max="45" width="6.85546875" style="3" customWidth="1"/>
    <col min="46" max="46" width="4.42578125" style="4" customWidth="1"/>
    <col min="47" max="47" width="7.140625" style="3" customWidth="1"/>
    <col min="48" max="48" width="3.28515625" style="3" customWidth="1"/>
    <col min="49" max="49" width="11.5703125" style="3" customWidth="1"/>
    <col min="50" max="55" width="3.28515625" style="3" customWidth="1"/>
    <col min="56" max="16384" width="9.140625" style="3"/>
  </cols>
  <sheetData>
    <row r="1" spans="1:46" ht="6.75" customHeight="1" x14ac:dyDescent="0.2">
      <c r="A1" s="56"/>
      <c r="B1" s="57"/>
      <c r="C1" s="57"/>
      <c r="D1" s="57"/>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9"/>
    </row>
    <row r="2" spans="1:46" ht="12.75" customHeight="1" x14ac:dyDescent="0.2">
      <c r="A2" s="198" t="s">
        <v>7</v>
      </c>
      <c r="B2" s="199"/>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200"/>
    </row>
    <row r="3" spans="1:46" ht="12" customHeight="1" x14ac:dyDescent="0.2">
      <c r="A3" s="198"/>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200"/>
    </row>
    <row r="4" spans="1:46" ht="4.5" customHeight="1" x14ac:dyDescent="0.2">
      <c r="A4" s="60"/>
      <c r="B4" s="2"/>
      <c r="C4" s="2"/>
      <c r="D4" s="2"/>
      <c r="E4" s="2"/>
      <c r="F4" s="2"/>
      <c r="G4" s="2"/>
      <c r="H4" s="61"/>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62"/>
    </row>
    <row r="5" spans="1:46" s="5" customFormat="1" ht="13.5" customHeight="1" x14ac:dyDescent="0.2">
      <c r="A5" s="201"/>
      <c r="B5" s="202"/>
      <c r="C5" s="202"/>
      <c r="D5" s="202"/>
      <c r="E5" s="202"/>
      <c r="F5" s="202"/>
      <c r="G5" s="202"/>
      <c r="H5" s="202"/>
      <c r="I5" s="202"/>
      <c r="J5" s="202"/>
      <c r="K5" s="202"/>
      <c r="L5" s="202"/>
      <c r="M5" s="202"/>
      <c r="N5" s="202"/>
      <c r="O5" s="202"/>
      <c r="P5" s="202"/>
      <c r="Q5" s="202"/>
      <c r="R5" s="202"/>
      <c r="S5" s="202"/>
      <c r="T5" s="202"/>
      <c r="U5" s="202"/>
      <c r="V5" s="202"/>
      <c r="W5" s="202"/>
      <c r="X5" s="202"/>
      <c r="Y5" s="47"/>
      <c r="Z5" s="47"/>
      <c r="AA5" s="47"/>
      <c r="AB5" s="47"/>
      <c r="AC5" s="47"/>
      <c r="AD5" s="203"/>
      <c r="AE5" s="203"/>
      <c r="AF5" s="203"/>
      <c r="AG5" s="203"/>
      <c r="AH5" s="203"/>
      <c r="AI5" s="203"/>
      <c r="AJ5" s="203"/>
      <c r="AK5" s="203"/>
      <c r="AL5" s="203"/>
      <c r="AM5" s="204"/>
      <c r="AT5" s="6"/>
    </row>
    <row r="6" spans="1:46" ht="5.25" customHeight="1" x14ac:dyDescent="0.2">
      <c r="A6" s="63"/>
      <c r="B6" s="7"/>
      <c r="C6" s="7"/>
      <c r="D6" s="7"/>
      <c r="E6" s="7"/>
      <c r="F6" s="7"/>
      <c r="G6" s="7"/>
      <c r="H6" s="7"/>
      <c r="I6" s="7"/>
      <c r="J6" s="7"/>
      <c r="K6" s="14"/>
      <c r="L6" s="2"/>
      <c r="M6" s="2"/>
      <c r="N6" s="2"/>
      <c r="O6" s="2"/>
      <c r="P6" s="2"/>
      <c r="Q6" s="2"/>
      <c r="R6" s="2"/>
      <c r="S6" s="2"/>
      <c r="T6" s="2"/>
      <c r="U6" s="2"/>
      <c r="V6" s="2"/>
      <c r="W6" s="2"/>
      <c r="X6" s="2"/>
      <c r="Y6" s="2"/>
      <c r="Z6" s="2"/>
      <c r="AA6" s="2"/>
      <c r="AB6" s="2"/>
      <c r="AC6" s="2"/>
      <c r="AD6" s="2"/>
      <c r="AE6" s="2"/>
      <c r="AF6" s="2"/>
      <c r="AG6" s="2"/>
      <c r="AH6" s="2"/>
      <c r="AI6" s="2"/>
      <c r="AJ6" s="2"/>
      <c r="AK6" s="2"/>
      <c r="AL6" s="2"/>
      <c r="AM6" s="62"/>
    </row>
    <row r="7" spans="1:46" s="9" customFormat="1" ht="12" customHeight="1" x14ac:dyDescent="0.2">
      <c r="A7" s="64" t="s">
        <v>8</v>
      </c>
      <c r="B7" s="1"/>
      <c r="C7" s="1"/>
      <c r="D7" s="1"/>
      <c r="E7" s="1"/>
      <c r="F7" s="1"/>
      <c r="G7" s="1"/>
      <c r="H7" s="1"/>
      <c r="I7" s="2"/>
      <c r="J7" s="2"/>
      <c r="K7" s="2"/>
      <c r="L7" s="2"/>
      <c r="M7" s="2"/>
      <c r="N7" s="2"/>
      <c r="O7" s="2"/>
      <c r="P7" s="2"/>
      <c r="Q7" s="2"/>
      <c r="R7" s="2"/>
      <c r="S7" s="2"/>
      <c r="T7" s="2"/>
      <c r="U7" s="2"/>
      <c r="V7" s="2"/>
      <c r="W7" s="1"/>
      <c r="X7" s="1"/>
      <c r="Y7" s="1"/>
      <c r="Z7" s="1"/>
      <c r="AA7" s="1"/>
      <c r="AB7" s="2"/>
      <c r="AC7" s="2"/>
      <c r="AD7" s="8"/>
      <c r="AE7" s="2"/>
      <c r="AF7" s="2"/>
      <c r="AG7" s="2"/>
      <c r="AH7" s="2"/>
      <c r="AI7" s="2"/>
      <c r="AJ7" s="2"/>
      <c r="AK7" s="2"/>
      <c r="AL7" s="2"/>
      <c r="AM7" s="62"/>
      <c r="AT7" s="10"/>
    </row>
    <row r="8" spans="1:46" s="9" customFormat="1" ht="14.1" customHeight="1" x14ac:dyDescent="0.2">
      <c r="A8" s="205" t="s">
        <v>51</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7"/>
      <c r="AD8" s="208"/>
      <c r="AE8" s="209"/>
      <c r="AF8" s="209"/>
      <c r="AG8" s="209"/>
      <c r="AH8" s="209"/>
      <c r="AI8" s="209"/>
      <c r="AJ8" s="209"/>
      <c r="AK8" s="209"/>
      <c r="AL8" s="209"/>
      <c r="AM8" s="210"/>
      <c r="AT8" s="10"/>
    </row>
    <row r="9" spans="1:46" s="12" customFormat="1" ht="5.25" customHeight="1" x14ac:dyDescent="0.2">
      <c r="A9" s="65"/>
      <c r="B9" s="11"/>
      <c r="C9" s="11"/>
      <c r="D9" s="11"/>
      <c r="E9" s="11"/>
      <c r="F9" s="11"/>
      <c r="G9" s="11"/>
      <c r="H9" s="11"/>
      <c r="I9" s="11"/>
      <c r="J9" s="11"/>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66"/>
      <c r="AT9" s="13"/>
    </row>
    <row r="10" spans="1:46" s="9" customFormat="1" ht="12" customHeight="1" x14ac:dyDescent="0.2">
      <c r="A10" s="64" t="s">
        <v>9</v>
      </c>
      <c r="B10" s="1"/>
      <c r="C10" s="1"/>
      <c r="D10" s="1"/>
      <c r="E10" s="2"/>
      <c r="F10" s="2"/>
      <c r="G10" s="2"/>
      <c r="H10" s="2"/>
      <c r="I10" s="2"/>
      <c r="J10" s="2"/>
      <c r="K10" s="2"/>
      <c r="L10" s="2"/>
      <c r="M10" s="2"/>
      <c r="N10" s="2"/>
      <c r="O10" s="2"/>
      <c r="P10" s="2"/>
      <c r="Q10" s="2"/>
      <c r="R10" s="2"/>
      <c r="S10" s="2"/>
      <c r="T10" s="2"/>
      <c r="U10" s="2"/>
      <c r="V10" s="2"/>
      <c r="W10" s="8" t="s">
        <v>10</v>
      </c>
      <c r="X10" s="2"/>
      <c r="Y10" s="1"/>
      <c r="Z10" s="1"/>
      <c r="AA10" s="1"/>
      <c r="AB10" s="1"/>
      <c r="AC10" s="1"/>
      <c r="AD10" s="2"/>
      <c r="AE10" s="1"/>
      <c r="AF10" s="14"/>
      <c r="AG10" s="2"/>
      <c r="AH10" s="2"/>
      <c r="AI10" s="2"/>
      <c r="AJ10" s="2"/>
      <c r="AK10" s="53"/>
      <c r="AL10" s="15" t="s">
        <v>11</v>
      </c>
      <c r="AM10" s="67"/>
      <c r="AT10" s="10"/>
    </row>
    <row r="11" spans="1:46" ht="34.5" customHeight="1" x14ac:dyDescent="0.2">
      <c r="A11" s="211" t="s">
        <v>327</v>
      </c>
      <c r="B11" s="212"/>
      <c r="C11" s="212"/>
      <c r="D11" s="212"/>
      <c r="E11" s="212"/>
      <c r="F11" s="212"/>
      <c r="G11" s="212"/>
      <c r="H11" s="212"/>
      <c r="I11" s="212"/>
      <c r="J11" s="212"/>
      <c r="K11" s="212"/>
      <c r="L11" s="212"/>
      <c r="M11" s="212"/>
      <c r="N11" s="212"/>
      <c r="O11" s="212"/>
      <c r="P11" s="212"/>
      <c r="Q11" s="212"/>
      <c r="R11" s="212"/>
      <c r="S11" s="212"/>
      <c r="T11" s="212"/>
      <c r="U11" s="212"/>
      <c r="V11" s="213"/>
      <c r="W11" s="214" t="s">
        <v>49</v>
      </c>
      <c r="X11" s="206"/>
      <c r="Y11" s="206"/>
      <c r="Z11" s="206"/>
      <c r="AA11" s="206"/>
      <c r="AB11" s="206"/>
      <c r="AC11" s="206"/>
      <c r="AD11" s="206"/>
      <c r="AE11" s="206"/>
      <c r="AF11" s="206"/>
      <c r="AG11" s="206"/>
      <c r="AH11" s="206"/>
      <c r="AI11" s="206"/>
      <c r="AJ11" s="206"/>
      <c r="AK11" s="207"/>
      <c r="AL11" s="215" t="s">
        <v>12</v>
      </c>
      <c r="AM11" s="216"/>
    </row>
    <row r="12" spans="1:46" s="12" customFormat="1" ht="6.75" customHeight="1" x14ac:dyDescent="0.2">
      <c r="A12" s="65"/>
      <c r="B12" s="11"/>
      <c r="C12" s="11"/>
      <c r="D12" s="11"/>
      <c r="E12" s="11"/>
      <c r="F12" s="11"/>
      <c r="G12" s="11"/>
      <c r="H12" s="11"/>
      <c r="I12" s="11"/>
      <c r="J12" s="11"/>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2"/>
      <c r="AL12" s="2"/>
      <c r="AM12" s="62"/>
      <c r="AT12" s="13"/>
    </row>
    <row r="13" spans="1:46" s="9" customFormat="1" ht="12" customHeight="1" x14ac:dyDescent="0.2">
      <c r="A13" s="60"/>
      <c r="B13" s="2"/>
      <c r="C13" s="2"/>
      <c r="D13" s="2"/>
      <c r="E13" s="1"/>
      <c r="F13" s="1"/>
      <c r="G13" s="1"/>
      <c r="H13" s="1"/>
      <c r="I13" s="2"/>
      <c r="J13" s="2"/>
      <c r="K13" s="2"/>
      <c r="L13" s="2"/>
      <c r="M13" s="2"/>
      <c r="N13" s="2"/>
      <c r="O13" s="2"/>
      <c r="P13" s="2"/>
      <c r="Q13" s="2"/>
      <c r="R13" s="2"/>
      <c r="S13" s="2"/>
      <c r="T13" s="2"/>
      <c r="U13" s="2"/>
      <c r="V13" s="2"/>
      <c r="W13" s="8"/>
      <c r="X13" s="2"/>
      <c r="Y13" s="2"/>
      <c r="Z13" s="1"/>
      <c r="AA13" s="2"/>
      <c r="AB13" s="2"/>
      <c r="AC13" s="2"/>
      <c r="AD13" s="2"/>
      <c r="AE13" s="2"/>
      <c r="AF13" s="8" t="s">
        <v>13</v>
      </c>
      <c r="AG13" s="2"/>
      <c r="AH13" s="2"/>
      <c r="AI13" s="1"/>
      <c r="AJ13" s="2"/>
      <c r="AK13" s="2"/>
      <c r="AL13" s="2"/>
      <c r="AM13" s="62"/>
      <c r="AT13" s="10"/>
    </row>
    <row r="14" spans="1:46" s="9" customFormat="1" ht="21" customHeight="1" x14ac:dyDescent="0.2">
      <c r="A14" s="246" t="s">
        <v>204</v>
      </c>
      <c r="B14" s="247"/>
      <c r="C14" s="247"/>
      <c r="D14" s="247"/>
      <c r="E14" s="247"/>
      <c r="F14" s="247"/>
      <c r="G14" s="247"/>
      <c r="H14" s="247"/>
      <c r="I14" s="247"/>
      <c r="J14" s="247"/>
      <c r="K14" s="247"/>
      <c r="L14" s="247"/>
      <c r="M14" s="247"/>
      <c r="N14" s="247"/>
      <c r="O14" s="247"/>
      <c r="P14" s="247"/>
      <c r="Q14" s="247"/>
      <c r="R14" s="247"/>
      <c r="S14" s="247"/>
      <c r="T14" s="247"/>
      <c r="U14" s="247"/>
      <c r="V14" s="248"/>
      <c r="W14" s="249"/>
      <c r="X14" s="250"/>
      <c r="Y14" s="250"/>
      <c r="Z14" s="250"/>
      <c r="AA14" s="250"/>
      <c r="AB14" s="250"/>
      <c r="AC14" s="250"/>
      <c r="AD14" s="250"/>
      <c r="AE14" s="251"/>
      <c r="AF14" s="252">
        <v>44835</v>
      </c>
      <c r="AG14" s="253"/>
      <c r="AH14" s="253"/>
      <c r="AI14" s="253"/>
      <c r="AJ14" s="253"/>
      <c r="AK14" s="253"/>
      <c r="AL14" s="253"/>
      <c r="AM14" s="254"/>
      <c r="AT14" s="10"/>
    </row>
    <row r="15" spans="1:46" ht="6" customHeight="1" x14ac:dyDescent="0.2">
      <c r="A15" s="68"/>
      <c r="B15" s="48"/>
      <c r="C15" s="48"/>
      <c r="D15" s="48"/>
      <c r="E15" s="48"/>
      <c r="F15" s="48"/>
      <c r="G15" s="48"/>
      <c r="H15" s="48"/>
      <c r="I15" s="48"/>
      <c r="J15" s="48"/>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69"/>
    </row>
    <row r="16" spans="1:46" ht="11.25" customHeight="1" x14ac:dyDescent="0.2">
      <c r="A16" s="152" t="s">
        <v>14</v>
      </c>
      <c r="B16" s="50"/>
      <c r="C16" s="50"/>
      <c r="D16" s="50"/>
      <c r="E16" s="50"/>
      <c r="F16" s="52" t="s">
        <v>53</v>
      </c>
      <c r="G16" s="50"/>
      <c r="H16" s="50"/>
      <c r="I16" s="50"/>
      <c r="J16" s="50"/>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70"/>
      <c r="AN16" s="17" t="b">
        <v>0</v>
      </c>
    </row>
    <row r="17" spans="1:51" ht="6.75" customHeight="1" x14ac:dyDescent="0.2">
      <c r="A17" s="64"/>
      <c r="B17" s="1"/>
      <c r="C17" s="1"/>
      <c r="D17" s="1"/>
      <c r="E17" s="1"/>
      <c r="F17" s="1"/>
      <c r="G17" s="1"/>
      <c r="H17" s="1"/>
      <c r="I17" s="1"/>
      <c r="J17" s="1"/>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62"/>
    </row>
    <row r="18" spans="1:51" ht="12.6" customHeight="1" x14ac:dyDescent="0.2">
      <c r="A18" s="284"/>
      <c r="B18" s="285"/>
      <c r="C18" s="285"/>
      <c r="D18" s="285"/>
      <c r="E18" s="285"/>
      <c r="F18" s="285"/>
      <c r="G18" s="285"/>
      <c r="H18" s="285"/>
      <c r="I18" s="285"/>
      <c r="J18" s="285"/>
      <c r="K18" s="285"/>
      <c r="L18" s="285"/>
      <c r="M18" s="285"/>
      <c r="N18" s="285"/>
      <c r="O18" s="286"/>
      <c r="P18" s="255" t="s">
        <v>15</v>
      </c>
      <c r="Q18" s="256"/>
      <c r="R18" s="256"/>
      <c r="S18" s="256"/>
      <c r="T18" s="256"/>
      <c r="U18" s="256"/>
      <c r="V18" s="256"/>
      <c r="W18" s="256"/>
      <c r="X18" s="259" t="s">
        <v>16</v>
      </c>
      <c r="Y18" s="260"/>
      <c r="Z18" s="260"/>
      <c r="AA18" s="260"/>
      <c r="AB18" s="260"/>
      <c r="AC18" s="260"/>
      <c r="AD18" s="260"/>
      <c r="AE18" s="260"/>
      <c r="AF18" s="260"/>
      <c r="AG18" s="260"/>
      <c r="AH18" s="261"/>
      <c r="AI18" s="265">
        <v>0.22670000000000001</v>
      </c>
      <c r="AJ18" s="266"/>
      <c r="AK18" s="266"/>
      <c r="AL18" s="266"/>
      <c r="AM18" s="267"/>
    </row>
    <row r="19" spans="1:51" ht="12.6" customHeight="1" x14ac:dyDescent="0.2">
      <c r="A19" s="287"/>
      <c r="B19" s="288"/>
      <c r="C19" s="288"/>
      <c r="D19" s="288"/>
      <c r="E19" s="288"/>
      <c r="F19" s="288"/>
      <c r="G19" s="288"/>
      <c r="H19" s="288"/>
      <c r="I19" s="288"/>
      <c r="J19" s="288"/>
      <c r="K19" s="288"/>
      <c r="L19" s="288"/>
      <c r="M19" s="288"/>
      <c r="N19" s="288"/>
      <c r="O19" s="289"/>
      <c r="P19" s="257"/>
      <c r="Q19" s="258"/>
      <c r="R19" s="258"/>
      <c r="S19" s="258"/>
      <c r="T19" s="258"/>
      <c r="U19" s="258"/>
      <c r="V19" s="258"/>
      <c r="W19" s="258"/>
      <c r="X19" s="262"/>
      <c r="Y19" s="263"/>
      <c r="Z19" s="263"/>
      <c r="AA19" s="263"/>
      <c r="AB19" s="263"/>
      <c r="AC19" s="263"/>
      <c r="AD19" s="263"/>
      <c r="AE19" s="263"/>
      <c r="AF19" s="263"/>
      <c r="AG19" s="263"/>
      <c r="AH19" s="264"/>
      <c r="AI19" s="268"/>
      <c r="AJ19" s="269"/>
      <c r="AK19" s="269"/>
      <c r="AL19" s="269"/>
      <c r="AM19" s="270"/>
    </row>
    <row r="20" spans="1:51" ht="17.25" hidden="1" customHeight="1" x14ac:dyDescent="0.2">
      <c r="A20" s="71" t="s">
        <v>17</v>
      </c>
      <c r="B20" s="18"/>
      <c r="C20" s="18"/>
      <c r="D20" s="18"/>
      <c r="E20" s="18"/>
      <c r="F20" s="18"/>
      <c r="G20" s="18"/>
      <c r="H20" s="18"/>
      <c r="I20" s="18"/>
      <c r="J20" s="19" t="s">
        <v>18</v>
      </c>
      <c r="K20" s="227">
        <v>3.2000000000000002E-3</v>
      </c>
      <c r="L20" s="227"/>
      <c r="M20" s="20" t="s">
        <v>19</v>
      </c>
      <c r="N20" s="227">
        <v>7.4000000000000003E-3</v>
      </c>
      <c r="O20" s="228"/>
      <c r="P20" s="21" t="s">
        <v>20</v>
      </c>
      <c r="Q20" s="22"/>
      <c r="R20" s="22"/>
      <c r="S20" s="22"/>
      <c r="T20" s="22"/>
      <c r="U20" s="22"/>
      <c r="V20" s="229">
        <v>7.1999999999999998E-3</v>
      </c>
      <c r="W20" s="230"/>
      <c r="X20" s="217" t="s">
        <v>50</v>
      </c>
      <c r="Y20" s="217"/>
      <c r="Z20" s="217"/>
      <c r="AA20" s="217"/>
      <c r="AB20" s="217"/>
      <c r="AC20" s="217"/>
      <c r="AD20" s="217"/>
      <c r="AE20" s="217"/>
      <c r="AF20" s="217"/>
      <c r="AG20" s="217"/>
      <c r="AH20" s="217"/>
      <c r="AI20" s="217"/>
      <c r="AJ20" s="217"/>
      <c r="AK20" s="217"/>
      <c r="AL20" s="217"/>
      <c r="AM20" s="218"/>
      <c r="AR20" s="4"/>
      <c r="AT20" s="3"/>
    </row>
    <row r="21" spans="1:51" ht="17.25" hidden="1" customHeight="1" x14ac:dyDescent="0.2">
      <c r="A21" s="72" t="s">
        <v>21</v>
      </c>
      <c r="B21" s="23"/>
      <c r="C21" s="23"/>
      <c r="D21" s="23"/>
      <c r="E21" s="23"/>
      <c r="F21" s="23"/>
      <c r="G21" s="23"/>
      <c r="H21" s="23"/>
      <c r="I21" s="23"/>
      <c r="J21" s="24" t="s">
        <v>18</v>
      </c>
      <c r="K21" s="223">
        <v>5.0000000000000001E-3</v>
      </c>
      <c r="L21" s="223"/>
      <c r="M21" s="25" t="s">
        <v>19</v>
      </c>
      <c r="N21" s="223">
        <v>9.7000000000000003E-3</v>
      </c>
      <c r="O21" s="224"/>
      <c r="P21" s="26" t="s">
        <v>22</v>
      </c>
      <c r="Q21" s="27"/>
      <c r="R21" s="27"/>
      <c r="S21" s="27"/>
      <c r="T21" s="27"/>
      <c r="U21" s="27"/>
      <c r="V21" s="225">
        <v>9.5999999999999992E-3</v>
      </c>
      <c r="W21" s="226"/>
      <c r="X21" s="219"/>
      <c r="Y21" s="219"/>
      <c r="Z21" s="219"/>
      <c r="AA21" s="219"/>
      <c r="AB21" s="219"/>
      <c r="AC21" s="219"/>
      <c r="AD21" s="219"/>
      <c r="AE21" s="219"/>
      <c r="AF21" s="219"/>
      <c r="AG21" s="219"/>
      <c r="AH21" s="219"/>
      <c r="AI21" s="219"/>
      <c r="AJ21" s="219"/>
      <c r="AK21" s="219"/>
      <c r="AL21" s="219"/>
      <c r="AM21" s="220"/>
      <c r="AR21" s="4"/>
      <c r="AT21" s="3"/>
    </row>
    <row r="22" spans="1:51" ht="17.25" hidden="1" customHeight="1" x14ac:dyDescent="0.2">
      <c r="A22" s="72" t="s">
        <v>23</v>
      </c>
      <c r="B22" s="23"/>
      <c r="C22" s="23"/>
      <c r="D22" s="23"/>
      <c r="E22" s="23"/>
      <c r="F22" s="23"/>
      <c r="G22" s="23"/>
      <c r="H22" s="23"/>
      <c r="I22" s="23"/>
      <c r="J22" s="24" t="s">
        <v>18</v>
      </c>
      <c r="K22" s="223">
        <v>1.0200000000000001E-2</v>
      </c>
      <c r="L22" s="223"/>
      <c r="M22" s="25" t="s">
        <v>19</v>
      </c>
      <c r="N22" s="223">
        <v>1.21E-2</v>
      </c>
      <c r="O22" s="224"/>
      <c r="P22" s="26" t="s">
        <v>24</v>
      </c>
      <c r="Q22" s="27"/>
      <c r="R22" s="27"/>
      <c r="S22" s="27"/>
      <c r="T22" s="27"/>
      <c r="U22" s="27"/>
      <c r="V22" s="225">
        <v>1.21E-2</v>
      </c>
      <c r="W22" s="226"/>
      <c r="X22" s="219"/>
      <c r="Y22" s="219"/>
      <c r="Z22" s="219"/>
      <c r="AA22" s="219"/>
      <c r="AB22" s="219"/>
      <c r="AC22" s="219"/>
      <c r="AD22" s="219"/>
      <c r="AE22" s="219"/>
      <c r="AF22" s="219"/>
      <c r="AG22" s="219"/>
      <c r="AH22" s="219"/>
      <c r="AI22" s="219"/>
      <c r="AJ22" s="219"/>
      <c r="AK22" s="219"/>
      <c r="AL22" s="219"/>
      <c r="AM22" s="220"/>
      <c r="AR22" s="4"/>
      <c r="AT22" s="3"/>
    </row>
    <row r="23" spans="1:51" ht="17.25" hidden="1" customHeight="1" x14ac:dyDescent="0.2">
      <c r="A23" s="72" t="s">
        <v>25</v>
      </c>
      <c r="B23" s="23"/>
      <c r="C23" s="23"/>
      <c r="D23" s="23"/>
      <c r="E23" s="23"/>
      <c r="F23" s="23"/>
      <c r="G23" s="23"/>
      <c r="H23" s="23"/>
      <c r="I23" s="23"/>
      <c r="J23" s="24" t="s">
        <v>18</v>
      </c>
      <c r="K23" s="223">
        <v>3.7999999999999999E-2</v>
      </c>
      <c r="L23" s="223"/>
      <c r="M23" s="25" t="s">
        <v>19</v>
      </c>
      <c r="N23" s="223">
        <v>4.6699999999999998E-2</v>
      </c>
      <c r="O23" s="224"/>
      <c r="P23" s="26" t="s">
        <v>26</v>
      </c>
      <c r="Q23" s="27"/>
      <c r="R23" s="27"/>
      <c r="S23" s="27"/>
      <c r="T23" s="27"/>
      <c r="U23" s="27"/>
      <c r="V23" s="225">
        <v>4.6699999999999998E-2</v>
      </c>
      <c r="W23" s="226"/>
      <c r="X23" s="219"/>
      <c r="Y23" s="219"/>
      <c r="Z23" s="219"/>
      <c r="AA23" s="219"/>
      <c r="AB23" s="219"/>
      <c r="AC23" s="219"/>
      <c r="AD23" s="219"/>
      <c r="AE23" s="219"/>
      <c r="AF23" s="219"/>
      <c r="AG23" s="219"/>
      <c r="AH23" s="219"/>
      <c r="AI23" s="219"/>
      <c r="AJ23" s="219"/>
      <c r="AK23" s="219"/>
      <c r="AL23" s="219"/>
      <c r="AM23" s="220"/>
      <c r="AR23" s="4"/>
      <c r="AT23" s="3"/>
    </row>
    <row r="24" spans="1:51" ht="17.25" hidden="1" customHeight="1" x14ac:dyDescent="0.2">
      <c r="A24" s="72" t="s">
        <v>27</v>
      </c>
      <c r="B24" s="23"/>
      <c r="C24" s="23"/>
      <c r="D24" s="23"/>
      <c r="E24" s="23"/>
      <c r="F24" s="23"/>
      <c r="G24" s="23"/>
      <c r="H24" s="23"/>
      <c r="I24" s="23"/>
      <c r="J24" s="24" t="s">
        <v>18</v>
      </c>
      <c r="K24" s="223">
        <v>6.6400000000000001E-2</v>
      </c>
      <c r="L24" s="223"/>
      <c r="M24" s="25" t="s">
        <v>19</v>
      </c>
      <c r="N24" s="223">
        <v>8.6900000000000005E-2</v>
      </c>
      <c r="O24" s="224"/>
      <c r="P24" s="26" t="s">
        <v>28</v>
      </c>
      <c r="Q24" s="27"/>
      <c r="R24" s="27"/>
      <c r="S24" s="27"/>
      <c r="T24" s="27"/>
      <c r="U24" s="27"/>
      <c r="V24" s="225">
        <v>8.6900000000000005E-2</v>
      </c>
      <c r="W24" s="226"/>
      <c r="X24" s="219"/>
      <c r="Y24" s="219"/>
      <c r="Z24" s="219"/>
      <c r="AA24" s="219"/>
      <c r="AB24" s="219"/>
      <c r="AC24" s="219"/>
      <c r="AD24" s="219"/>
      <c r="AE24" s="219"/>
      <c r="AF24" s="219"/>
      <c r="AG24" s="219"/>
      <c r="AH24" s="219"/>
      <c r="AI24" s="219"/>
      <c r="AJ24" s="219"/>
      <c r="AK24" s="219"/>
      <c r="AL24" s="219"/>
      <c r="AM24" s="220"/>
      <c r="AT24" s="3"/>
    </row>
    <row r="25" spans="1:51" ht="17.25" hidden="1" customHeight="1" x14ac:dyDescent="0.2">
      <c r="A25" s="73" t="s">
        <v>29</v>
      </c>
      <c r="B25" s="28"/>
      <c r="C25" s="45" t="s">
        <v>39</v>
      </c>
      <c r="D25" s="45" t="s">
        <v>42</v>
      </c>
      <c r="E25" s="29" t="s">
        <v>43</v>
      </c>
      <c r="F25" s="46">
        <v>0.02</v>
      </c>
      <c r="G25" s="28"/>
      <c r="H25" s="28"/>
      <c r="I25" s="28"/>
      <c r="J25" s="241">
        <v>7.6499999999999999E-2</v>
      </c>
      <c r="K25" s="242"/>
      <c r="L25" s="242"/>
      <c r="M25" s="242"/>
      <c r="N25" s="242"/>
      <c r="O25" s="243"/>
      <c r="P25" s="30" t="s">
        <v>30</v>
      </c>
      <c r="Q25" s="31"/>
      <c r="R25" s="31"/>
      <c r="S25" s="31"/>
      <c r="T25" s="31"/>
      <c r="U25" s="31"/>
      <c r="V25" s="244">
        <v>7.6499999999999999E-2</v>
      </c>
      <c r="W25" s="245"/>
      <c r="X25" s="221"/>
      <c r="Y25" s="221"/>
      <c r="Z25" s="221"/>
      <c r="AA25" s="221"/>
      <c r="AB25" s="221"/>
      <c r="AC25" s="221"/>
      <c r="AD25" s="221"/>
      <c r="AE25" s="221"/>
      <c r="AF25" s="221"/>
      <c r="AG25" s="221"/>
      <c r="AH25" s="221"/>
      <c r="AI25" s="221"/>
      <c r="AJ25" s="221"/>
      <c r="AK25" s="221"/>
      <c r="AL25" s="221"/>
      <c r="AM25" s="222"/>
      <c r="AT25" s="3"/>
    </row>
    <row r="26" spans="1:51" ht="6" customHeight="1" x14ac:dyDescent="0.2">
      <c r="A26" s="64"/>
      <c r="B26" s="1"/>
      <c r="C26" s="1"/>
      <c r="D26" s="1"/>
      <c r="E26" s="1"/>
      <c r="F26" s="1"/>
      <c r="G26" s="1"/>
      <c r="H26" s="1"/>
      <c r="I26" s="1"/>
      <c r="J26" s="1"/>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62"/>
    </row>
    <row r="27" spans="1:51" ht="50.1" customHeight="1" x14ac:dyDescent="0.2">
      <c r="A27" s="458" t="s">
        <v>0</v>
      </c>
      <c r="B27" s="459"/>
      <c r="C27" s="460"/>
      <c r="D27" s="461"/>
      <c r="E27" s="460"/>
      <c r="F27" s="462" t="s">
        <v>31</v>
      </c>
      <c r="G27" s="463"/>
      <c r="H27" s="463"/>
      <c r="I27" s="463"/>
      <c r="J27" s="463"/>
      <c r="K27" s="463"/>
      <c r="L27" s="463"/>
      <c r="M27" s="463"/>
      <c r="N27" s="463"/>
      <c r="O27" s="463"/>
      <c r="P27" s="463"/>
      <c r="Q27" s="463"/>
      <c r="R27" s="464"/>
      <c r="S27" s="271" t="s">
        <v>32</v>
      </c>
      <c r="T27" s="272"/>
      <c r="U27" s="275" t="s">
        <v>33</v>
      </c>
      <c r="V27" s="276"/>
      <c r="W27" s="277"/>
      <c r="X27" s="232" t="s">
        <v>34</v>
      </c>
      <c r="Y27" s="233"/>
      <c r="Z27" s="233"/>
      <c r="AA27" s="233"/>
      <c r="AB27" s="233"/>
      <c r="AC27" s="233"/>
      <c r="AD27" s="233"/>
      <c r="AE27" s="233"/>
      <c r="AF27" s="233"/>
      <c r="AG27" s="233"/>
      <c r="AH27" s="233"/>
      <c r="AI27" s="233"/>
      <c r="AJ27" s="233"/>
      <c r="AK27" s="233"/>
      <c r="AL27" s="233"/>
      <c r="AM27" s="235"/>
      <c r="AR27" s="231" t="s">
        <v>35</v>
      </c>
      <c r="AS27" s="231"/>
    </row>
    <row r="28" spans="1:51" ht="50.1" customHeight="1" x14ac:dyDescent="0.2">
      <c r="A28" s="465"/>
      <c r="B28" s="466" t="s">
        <v>1</v>
      </c>
      <c r="C28" s="467"/>
      <c r="D28" s="468" t="s">
        <v>36</v>
      </c>
      <c r="E28" s="469"/>
      <c r="F28" s="468"/>
      <c r="G28" s="470"/>
      <c r="H28" s="470"/>
      <c r="I28" s="470"/>
      <c r="J28" s="470"/>
      <c r="K28" s="470"/>
      <c r="L28" s="470"/>
      <c r="M28" s="470"/>
      <c r="N28" s="470"/>
      <c r="O28" s="470"/>
      <c r="P28" s="470"/>
      <c r="Q28" s="470"/>
      <c r="R28" s="469"/>
      <c r="S28" s="273"/>
      <c r="T28" s="274"/>
      <c r="U28" s="278"/>
      <c r="V28" s="279"/>
      <c r="W28" s="280"/>
      <c r="X28" s="232" t="s">
        <v>37</v>
      </c>
      <c r="Y28" s="233"/>
      <c r="Z28" s="233"/>
      <c r="AA28" s="233"/>
      <c r="AB28" s="233"/>
      <c r="AC28" s="233"/>
      <c r="AD28" s="233"/>
      <c r="AE28" s="234" t="s">
        <v>38</v>
      </c>
      <c r="AF28" s="233"/>
      <c r="AG28" s="233"/>
      <c r="AH28" s="233"/>
      <c r="AI28" s="233"/>
      <c r="AJ28" s="233"/>
      <c r="AK28" s="233"/>
      <c r="AL28" s="233"/>
      <c r="AM28" s="235"/>
      <c r="AR28" s="32" t="s">
        <v>39</v>
      </c>
      <c r="AS28" s="33">
        <v>0.02</v>
      </c>
    </row>
    <row r="29" spans="1:51" ht="12" customHeight="1" x14ac:dyDescent="0.2">
      <c r="A29" s="471"/>
      <c r="B29" s="472"/>
      <c r="C29" s="473"/>
      <c r="D29" s="474"/>
      <c r="E29" s="473"/>
      <c r="F29" s="475"/>
      <c r="G29" s="476"/>
      <c r="H29" s="476"/>
      <c r="I29" s="476"/>
      <c r="J29" s="476"/>
      <c r="K29" s="476"/>
      <c r="L29" s="476"/>
      <c r="M29" s="476"/>
      <c r="N29" s="476"/>
      <c r="O29" s="476"/>
      <c r="P29" s="476"/>
      <c r="Q29" s="476"/>
      <c r="R29" s="477"/>
      <c r="S29" s="236"/>
      <c r="T29" s="238"/>
      <c r="U29" s="281"/>
      <c r="V29" s="282"/>
      <c r="W29" s="283"/>
      <c r="X29" s="236" t="s">
        <v>40</v>
      </c>
      <c r="Y29" s="237"/>
      <c r="Z29" s="238"/>
      <c r="AA29" s="236" t="s">
        <v>41</v>
      </c>
      <c r="AB29" s="237"/>
      <c r="AC29" s="237"/>
      <c r="AD29" s="237"/>
      <c r="AE29" s="239" t="s">
        <v>40</v>
      </c>
      <c r="AF29" s="237"/>
      <c r="AG29" s="238"/>
      <c r="AH29" s="236" t="s">
        <v>41</v>
      </c>
      <c r="AI29" s="237"/>
      <c r="AJ29" s="237"/>
      <c r="AK29" s="237"/>
      <c r="AL29" s="237"/>
      <c r="AM29" s="240"/>
      <c r="AR29" s="32" t="s">
        <v>42</v>
      </c>
      <c r="AS29" s="33">
        <v>6.4999999999999997E-3</v>
      </c>
    </row>
    <row r="30" spans="1:51" ht="50.1" customHeight="1" x14ac:dyDescent="0.2">
      <c r="A30" s="442">
        <v>1</v>
      </c>
      <c r="B30" s="443"/>
      <c r="C30" s="444"/>
      <c r="D30" s="443"/>
      <c r="E30" s="444"/>
      <c r="F30" s="445" t="s">
        <v>48</v>
      </c>
      <c r="G30" s="446"/>
      <c r="H30" s="446"/>
      <c r="I30" s="446"/>
      <c r="J30" s="446"/>
      <c r="K30" s="446"/>
      <c r="L30" s="446"/>
      <c r="M30" s="446"/>
      <c r="N30" s="446"/>
      <c r="O30" s="446"/>
      <c r="P30" s="446"/>
      <c r="Q30" s="446"/>
      <c r="R30" s="447"/>
      <c r="S30" s="448"/>
      <c r="T30" s="449"/>
      <c r="U30" s="421"/>
      <c r="V30" s="422"/>
      <c r="W30" s="423"/>
      <c r="X30" s="450"/>
      <c r="Y30" s="451"/>
      <c r="Z30" s="452"/>
      <c r="AA30" s="453" t="str">
        <f>IF(S30="","",ROUND(U30*X30,2))</f>
        <v/>
      </c>
      <c r="AB30" s="454"/>
      <c r="AC30" s="454"/>
      <c r="AD30" s="455"/>
      <c r="AE30" s="456" t="str">
        <f>IF(S30="","",ROUND(X30*(1+$AI$18),2))</f>
        <v/>
      </c>
      <c r="AF30" s="457"/>
      <c r="AG30" s="457"/>
      <c r="AH30" s="439">
        <f>SUM(AH31:AM43)</f>
        <v>25031.540000000005</v>
      </c>
      <c r="AI30" s="440"/>
      <c r="AJ30" s="440"/>
      <c r="AK30" s="440"/>
      <c r="AL30" s="440"/>
      <c r="AM30" s="441"/>
      <c r="AR30" s="32" t="s">
        <v>43</v>
      </c>
      <c r="AS30" s="33">
        <v>0.03</v>
      </c>
      <c r="AU30" s="9"/>
      <c r="AV30" s="9"/>
      <c r="AW30" s="197"/>
      <c r="AX30" s="197"/>
      <c r="AY30" s="197"/>
    </row>
    <row r="31" spans="1:51" ht="80.099999999999994" customHeight="1" x14ac:dyDescent="0.2">
      <c r="A31" s="151" t="s">
        <v>2</v>
      </c>
      <c r="B31" s="375" t="s">
        <v>94</v>
      </c>
      <c r="C31" s="376"/>
      <c r="D31" s="377" t="s">
        <v>56</v>
      </c>
      <c r="E31" s="378"/>
      <c r="F31" s="403" t="s">
        <v>142</v>
      </c>
      <c r="G31" s="401"/>
      <c r="H31" s="401"/>
      <c r="I31" s="401"/>
      <c r="J31" s="401"/>
      <c r="K31" s="401"/>
      <c r="L31" s="401"/>
      <c r="M31" s="401"/>
      <c r="N31" s="401"/>
      <c r="O31" s="401"/>
      <c r="P31" s="401"/>
      <c r="Q31" s="401"/>
      <c r="R31" s="402"/>
      <c r="S31" s="175" t="s">
        <v>5</v>
      </c>
      <c r="T31" s="176"/>
      <c r="U31" s="327">
        <v>2.4</v>
      </c>
      <c r="V31" s="328"/>
      <c r="W31" s="329"/>
      <c r="X31" s="330">
        <v>297.88</v>
      </c>
      <c r="Y31" s="331"/>
      <c r="Z31" s="332"/>
      <c r="AA31" s="333">
        <f t="shared" ref="AA31:AA41" si="0">ROUND(X31*U31,2)</f>
        <v>714.91</v>
      </c>
      <c r="AB31" s="334"/>
      <c r="AC31" s="334"/>
      <c r="AD31" s="335"/>
      <c r="AE31" s="336">
        <f>ROUND(X31*(1+AI$18),2)</f>
        <v>365.41</v>
      </c>
      <c r="AF31" s="337"/>
      <c r="AG31" s="337"/>
      <c r="AH31" s="337">
        <f>ROUND(AE31*U31,2)</f>
        <v>876.98</v>
      </c>
      <c r="AI31" s="337"/>
      <c r="AJ31" s="337"/>
      <c r="AK31" s="337"/>
      <c r="AL31" s="337"/>
      <c r="AM31" s="338"/>
      <c r="AP31" s="34"/>
      <c r="AU31" s="9"/>
      <c r="AV31" s="9"/>
      <c r="AW31" s="197"/>
      <c r="AX31" s="197"/>
      <c r="AY31" s="197"/>
    </row>
    <row r="32" spans="1:51" ht="80.099999999999994" customHeight="1" x14ac:dyDescent="0.2">
      <c r="A32" s="151" t="s">
        <v>95</v>
      </c>
      <c r="B32" s="375" t="s">
        <v>270</v>
      </c>
      <c r="C32" s="376"/>
      <c r="D32" s="377" t="s">
        <v>56</v>
      </c>
      <c r="E32" s="378"/>
      <c r="F32" s="381" t="s">
        <v>269</v>
      </c>
      <c r="G32" s="382"/>
      <c r="H32" s="382"/>
      <c r="I32" s="382"/>
      <c r="J32" s="382"/>
      <c r="K32" s="382"/>
      <c r="L32" s="382"/>
      <c r="M32" s="382"/>
      <c r="N32" s="382"/>
      <c r="O32" s="382"/>
      <c r="P32" s="382"/>
      <c r="Q32" s="382"/>
      <c r="R32" s="383"/>
      <c r="S32" s="175" t="s">
        <v>227</v>
      </c>
      <c r="T32" s="176"/>
      <c r="U32" s="327">
        <v>63.1</v>
      </c>
      <c r="V32" s="328"/>
      <c r="W32" s="329"/>
      <c r="X32" s="330">
        <v>58.85</v>
      </c>
      <c r="Y32" s="331"/>
      <c r="Z32" s="332"/>
      <c r="AA32" s="333">
        <f t="shared" si="0"/>
        <v>3713.44</v>
      </c>
      <c r="AB32" s="334"/>
      <c r="AC32" s="334"/>
      <c r="AD32" s="335"/>
      <c r="AE32" s="336">
        <f>ROUND(X32*(1+AI$18),2)</f>
        <v>72.19</v>
      </c>
      <c r="AF32" s="337"/>
      <c r="AG32" s="337"/>
      <c r="AH32" s="337">
        <f>ROUND(AE32*U32,2)</f>
        <v>4555.1899999999996</v>
      </c>
      <c r="AI32" s="337"/>
      <c r="AJ32" s="337"/>
      <c r="AK32" s="337"/>
      <c r="AL32" s="337"/>
      <c r="AM32" s="338"/>
      <c r="AP32" s="34"/>
      <c r="AU32" s="9"/>
      <c r="AV32" s="9"/>
      <c r="AW32" s="290"/>
      <c r="AX32" s="290"/>
      <c r="AY32" s="290"/>
    </row>
    <row r="33" spans="1:51" s="43" customFormat="1" ht="80.099999999999994" customHeight="1" x14ac:dyDescent="0.2">
      <c r="A33" s="151" t="s">
        <v>132</v>
      </c>
      <c r="B33" s="375" t="s">
        <v>272</v>
      </c>
      <c r="C33" s="376"/>
      <c r="D33" s="377" t="s">
        <v>56</v>
      </c>
      <c r="E33" s="378"/>
      <c r="F33" s="381" t="s">
        <v>271</v>
      </c>
      <c r="G33" s="382"/>
      <c r="H33" s="382"/>
      <c r="I33" s="382"/>
      <c r="J33" s="382"/>
      <c r="K33" s="382"/>
      <c r="L33" s="382"/>
      <c r="M33" s="382"/>
      <c r="N33" s="382"/>
      <c r="O33" s="382"/>
      <c r="P33" s="382"/>
      <c r="Q33" s="382"/>
      <c r="R33" s="383"/>
      <c r="S33" s="175" t="s">
        <v>72</v>
      </c>
      <c r="T33" s="176"/>
      <c r="U33" s="327">
        <v>278.11</v>
      </c>
      <c r="V33" s="328"/>
      <c r="W33" s="329"/>
      <c r="X33" s="330">
        <v>21.91</v>
      </c>
      <c r="Y33" s="331"/>
      <c r="Z33" s="332"/>
      <c r="AA33" s="333">
        <f t="shared" si="0"/>
        <v>6093.39</v>
      </c>
      <c r="AB33" s="334"/>
      <c r="AC33" s="334"/>
      <c r="AD33" s="335"/>
      <c r="AE33" s="336">
        <f>ROUND(X33*(1+AI$18),2)</f>
        <v>26.88</v>
      </c>
      <c r="AF33" s="337"/>
      <c r="AG33" s="337"/>
      <c r="AH33" s="337">
        <f>ROUND(AE33*U33,2)</f>
        <v>7475.6</v>
      </c>
      <c r="AI33" s="337"/>
      <c r="AJ33" s="337"/>
      <c r="AK33" s="337"/>
      <c r="AL33" s="337"/>
      <c r="AM33" s="338"/>
      <c r="AP33" s="34"/>
      <c r="AT33" s="4"/>
      <c r="AU33" s="9"/>
      <c r="AV33" s="9"/>
      <c r="AW33" s="148"/>
      <c r="AX33" s="148"/>
      <c r="AY33" s="148"/>
    </row>
    <row r="34" spans="1:51" s="43" customFormat="1" ht="80.099999999999994" customHeight="1" x14ac:dyDescent="0.2">
      <c r="A34" s="151" t="s">
        <v>157</v>
      </c>
      <c r="B34" s="375" t="s">
        <v>252</v>
      </c>
      <c r="C34" s="376"/>
      <c r="D34" s="377" t="s">
        <v>56</v>
      </c>
      <c r="E34" s="378"/>
      <c r="F34" s="381" t="s">
        <v>251</v>
      </c>
      <c r="G34" s="382"/>
      <c r="H34" s="382"/>
      <c r="I34" s="382"/>
      <c r="J34" s="382"/>
      <c r="K34" s="382"/>
      <c r="L34" s="382"/>
      <c r="M34" s="382"/>
      <c r="N34" s="382"/>
      <c r="O34" s="382"/>
      <c r="P34" s="382"/>
      <c r="Q34" s="382"/>
      <c r="R34" s="383"/>
      <c r="S34" s="175" t="s">
        <v>69</v>
      </c>
      <c r="T34" s="176"/>
      <c r="U34" s="327">
        <v>112.05</v>
      </c>
      <c r="V34" s="328"/>
      <c r="W34" s="329"/>
      <c r="X34" s="330">
        <v>5.64</v>
      </c>
      <c r="Y34" s="331"/>
      <c r="Z34" s="332"/>
      <c r="AA34" s="333">
        <f t="shared" ref="AA34" si="1">ROUND(X34*U34,2)</f>
        <v>631.96</v>
      </c>
      <c r="AB34" s="334"/>
      <c r="AC34" s="334"/>
      <c r="AD34" s="335"/>
      <c r="AE34" s="336">
        <f>ROUND(X34*(1+AI$18),2)</f>
        <v>6.92</v>
      </c>
      <c r="AF34" s="337"/>
      <c r="AG34" s="337"/>
      <c r="AH34" s="337">
        <f>ROUND(AE34*U34,2)</f>
        <v>775.39</v>
      </c>
      <c r="AI34" s="337"/>
      <c r="AJ34" s="337"/>
      <c r="AK34" s="337"/>
      <c r="AL34" s="337"/>
      <c r="AM34" s="338"/>
      <c r="AP34" s="34"/>
      <c r="AT34" s="4"/>
      <c r="AU34" s="9"/>
      <c r="AV34" s="9"/>
      <c r="AW34" s="160"/>
      <c r="AX34" s="160"/>
      <c r="AY34" s="160"/>
    </row>
    <row r="35" spans="1:51" s="43" customFormat="1" ht="80.099999999999994" customHeight="1" x14ac:dyDescent="0.2">
      <c r="A35" s="151" t="s">
        <v>160</v>
      </c>
      <c r="B35" s="375" t="s">
        <v>254</v>
      </c>
      <c r="C35" s="376"/>
      <c r="D35" s="377" t="s">
        <v>56</v>
      </c>
      <c r="E35" s="378"/>
      <c r="F35" s="381" t="s">
        <v>253</v>
      </c>
      <c r="G35" s="382"/>
      <c r="H35" s="382"/>
      <c r="I35" s="382"/>
      <c r="J35" s="382"/>
      <c r="K35" s="382"/>
      <c r="L35" s="382"/>
      <c r="M35" s="382"/>
      <c r="N35" s="382"/>
      <c r="O35" s="382"/>
      <c r="P35" s="382"/>
      <c r="Q35" s="382"/>
      <c r="R35" s="383"/>
      <c r="S35" s="175" t="s">
        <v>69</v>
      </c>
      <c r="T35" s="176"/>
      <c r="U35" s="327">
        <v>278.11</v>
      </c>
      <c r="V35" s="328"/>
      <c r="W35" s="329"/>
      <c r="X35" s="330">
        <v>20.41</v>
      </c>
      <c r="Y35" s="331"/>
      <c r="Z35" s="332"/>
      <c r="AA35" s="333">
        <f t="shared" ref="AA35" si="2">ROUND(X35*U35,2)</f>
        <v>5676.23</v>
      </c>
      <c r="AB35" s="334"/>
      <c r="AC35" s="334"/>
      <c r="AD35" s="335"/>
      <c r="AE35" s="336">
        <f>ROUND(X35*(1+AI$18),2)</f>
        <v>25.04</v>
      </c>
      <c r="AF35" s="337"/>
      <c r="AG35" s="337"/>
      <c r="AH35" s="337">
        <f>ROUND(AE35*U35,2)</f>
        <v>6963.87</v>
      </c>
      <c r="AI35" s="337"/>
      <c r="AJ35" s="337"/>
      <c r="AK35" s="337"/>
      <c r="AL35" s="337"/>
      <c r="AM35" s="338"/>
      <c r="AP35" s="34"/>
      <c r="AT35" s="4"/>
      <c r="AU35" s="9"/>
      <c r="AV35" s="9"/>
      <c r="AW35" s="160"/>
      <c r="AX35" s="160"/>
      <c r="AY35" s="160"/>
    </row>
    <row r="36" spans="1:51" s="43" customFormat="1" ht="80.099999999999994" customHeight="1" x14ac:dyDescent="0.2">
      <c r="A36" s="151" t="s">
        <v>200</v>
      </c>
      <c r="B36" s="375" t="s">
        <v>256</v>
      </c>
      <c r="C36" s="376"/>
      <c r="D36" s="377" t="s">
        <v>56</v>
      </c>
      <c r="E36" s="378"/>
      <c r="F36" s="381" t="s">
        <v>255</v>
      </c>
      <c r="G36" s="382"/>
      <c r="H36" s="382"/>
      <c r="I36" s="382"/>
      <c r="J36" s="382"/>
      <c r="K36" s="382"/>
      <c r="L36" s="382"/>
      <c r="M36" s="382"/>
      <c r="N36" s="382"/>
      <c r="O36" s="382"/>
      <c r="P36" s="382"/>
      <c r="Q36" s="382"/>
      <c r="R36" s="383"/>
      <c r="S36" s="175" t="s">
        <v>32</v>
      </c>
      <c r="T36" s="176"/>
      <c r="U36" s="327">
        <v>10</v>
      </c>
      <c r="V36" s="328"/>
      <c r="W36" s="329"/>
      <c r="X36" s="330">
        <v>38.979999999999997</v>
      </c>
      <c r="Y36" s="331"/>
      <c r="Z36" s="332"/>
      <c r="AA36" s="333">
        <f t="shared" ref="AA36:AA37" si="3">ROUND(X36*U36,2)</f>
        <v>389.8</v>
      </c>
      <c r="AB36" s="334"/>
      <c r="AC36" s="334"/>
      <c r="AD36" s="335"/>
      <c r="AE36" s="336">
        <f t="shared" ref="AE36:AE37" si="4">ROUND(X36*(1+AI$18),2)</f>
        <v>47.82</v>
      </c>
      <c r="AF36" s="337"/>
      <c r="AG36" s="337"/>
      <c r="AH36" s="337">
        <f t="shared" ref="AH36:AH37" si="5">ROUND(AE36*U36,2)</f>
        <v>478.2</v>
      </c>
      <c r="AI36" s="337"/>
      <c r="AJ36" s="337"/>
      <c r="AK36" s="337"/>
      <c r="AL36" s="337"/>
      <c r="AM36" s="338"/>
      <c r="AP36" s="34"/>
      <c r="AT36" s="4"/>
      <c r="AU36" s="9"/>
      <c r="AV36" s="9"/>
      <c r="AW36" s="160"/>
      <c r="AX36" s="160"/>
      <c r="AY36" s="160"/>
    </row>
    <row r="37" spans="1:51" s="43" customFormat="1" ht="80.099999999999994" customHeight="1" x14ac:dyDescent="0.2">
      <c r="A37" s="151" t="s">
        <v>201</v>
      </c>
      <c r="B37" s="375" t="s">
        <v>258</v>
      </c>
      <c r="C37" s="376"/>
      <c r="D37" s="377" t="s">
        <v>56</v>
      </c>
      <c r="E37" s="378"/>
      <c r="F37" s="381" t="s">
        <v>257</v>
      </c>
      <c r="G37" s="382"/>
      <c r="H37" s="382"/>
      <c r="I37" s="382"/>
      <c r="J37" s="382"/>
      <c r="K37" s="382"/>
      <c r="L37" s="382"/>
      <c r="M37" s="382"/>
      <c r="N37" s="382"/>
      <c r="O37" s="382"/>
      <c r="P37" s="382"/>
      <c r="Q37" s="382"/>
      <c r="R37" s="383"/>
      <c r="S37" s="175" t="s">
        <v>32</v>
      </c>
      <c r="T37" s="176"/>
      <c r="U37" s="327">
        <v>10</v>
      </c>
      <c r="V37" s="328"/>
      <c r="W37" s="329"/>
      <c r="X37" s="330">
        <v>5.82</v>
      </c>
      <c r="Y37" s="331"/>
      <c r="Z37" s="332"/>
      <c r="AA37" s="333">
        <f t="shared" si="3"/>
        <v>58.2</v>
      </c>
      <c r="AB37" s="334"/>
      <c r="AC37" s="334"/>
      <c r="AD37" s="335"/>
      <c r="AE37" s="336">
        <f t="shared" si="4"/>
        <v>7.14</v>
      </c>
      <c r="AF37" s="337"/>
      <c r="AG37" s="337"/>
      <c r="AH37" s="337">
        <f t="shared" si="5"/>
        <v>71.400000000000006</v>
      </c>
      <c r="AI37" s="337"/>
      <c r="AJ37" s="337"/>
      <c r="AK37" s="337"/>
      <c r="AL37" s="337"/>
      <c r="AM37" s="338"/>
      <c r="AP37" s="34"/>
      <c r="AT37" s="4"/>
      <c r="AU37" s="9"/>
      <c r="AV37" s="9"/>
      <c r="AW37" s="160"/>
      <c r="AX37" s="160"/>
      <c r="AY37" s="160"/>
    </row>
    <row r="38" spans="1:51" s="43" customFormat="1" ht="90" customHeight="1" x14ac:dyDescent="0.2">
      <c r="A38" s="151" t="s">
        <v>273</v>
      </c>
      <c r="B38" s="375" t="s">
        <v>260</v>
      </c>
      <c r="C38" s="376"/>
      <c r="D38" s="377" t="s">
        <v>56</v>
      </c>
      <c r="E38" s="378"/>
      <c r="F38" s="381" t="s">
        <v>259</v>
      </c>
      <c r="G38" s="382"/>
      <c r="H38" s="382"/>
      <c r="I38" s="382"/>
      <c r="J38" s="382"/>
      <c r="K38" s="382"/>
      <c r="L38" s="382"/>
      <c r="M38" s="382"/>
      <c r="N38" s="382"/>
      <c r="O38" s="382"/>
      <c r="P38" s="382"/>
      <c r="Q38" s="382"/>
      <c r="R38" s="383"/>
      <c r="S38" s="175" t="s">
        <v>69</v>
      </c>
      <c r="T38" s="176"/>
      <c r="U38" s="327">
        <v>1.44</v>
      </c>
      <c r="V38" s="328"/>
      <c r="W38" s="329"/>
      <c r="X38" s="330">
        <v>48.55</v>
      </c>
      <c r="Y38" s="331"/>
      <c r="Z38" s="332"/>
      <c r="AA38" s="333">
        <f t="shared" ref="AA38" si="6">ROUND(X38*U38,2)</f>
        <v>69.91</v>
      </c>
      <c r="AB38" s="334"/>
      <c r="AC38" s="334"/>
      <c r="AD38" s="335"/>
      <c r="AE38" s="336">
        <f t="shared" ref="AE38" si="7">ROUND(X38*(1+AI$18),2)</f>
        <v>59.56</v>
      </c>
      <c r="AF38" s="337"/>
      <c r="AG38" s="337"/>
      <c r="AH38" s="337">
        <f t="shared" ref="AH38" si="8">ROUND(AE38*U38,2)</f>
        <v>85.77</v>
      </c>
      <c r="AI38" s="337"/>
      <c r="AJ38" s="337"/>
      <c r="AK38" s="337"/>
      <c r="AL38" s="337"/>
      <c r="AM38" s="338"/>
      <c r="AP38" s="34"/>
      <c r="AT38" s="4"/>
      <c r="AU38" s="9"/>
      <c r="AV38" s="9"/>
      <c r="AW38" s="160"/>
      <c r="AX38" s="160"/>
      <c r="AY38" s="160"/>
    </row>
    <row r="39" spans="1:51" s="43" customFormat="1" ht="50.1" customHeight="1" x14ac:dyDescent="0.2">
      <c r="A39" s="151" t="s">
        <v>274</v>
      </c>
      <c r="B39" s="375" t="s">
        <v>159</v>
      </c>
      <c r="C39" s="376"/>
      <c r="D39" s="377" t="s">
        <v>56</v>
      </c>
      <c r="E39" s="378"/>
      <c r="F39" s="381" t="s">
        <v>158</v>
      </c>
      <c r="G39" s="382"/>
      <c r="H39" s="382"/>
      <c r="I39" s="382"/>
      <c r="J39" s="382"/>
      <c r="K39" s="382"/>
      <c r="L39" s="382"/>
      <c r="M39" s="382"/>
      <c r="N39" s="382"/>
      <c r="O39" s="382"/>
      <c r="P39" s="382"/>
      <c r="Q39" s="382"/>
      <c r="R39" s="383"/>
      <c r="S39" s="175" t="s">
        <v>72</v>
      </c>
      <c r="T39" s="176"/>
      <c r="U39" s="327">
        <v>4.62</v>
      </c>
      <c r="V39" s="328"/>
      <c r="W39" s="329"/>
      <c r="X39" s="330">
        <v>8.1300000000000008</v>
      </c>
      <c r="Y39" s="331"/>
      <c r="Z39" s="332"/>
      <c r="AA39" s="333">
        <f t="shared" si="0"/>
        <v>37.56</v>
      </c>
      <c r="AB39" s="334"/>
      <c r="AC39" s="334"/>
      <c r="AD39" s="335"/>
      <c r="AE39" s="336">
        <f>ROUND(X39*(1+AI$18),2)</f>
        <v>9.9700000000000006</v>
      </c>
      <c r="AF39" s="337"/>
      <c r="AG39" s="337"/>
      <c r="AH39" s="337">
        <f>ROUND(AE39*U39,2)</f>
        <v>46.06</v>
      </c>
      <c r="AI39" s="337"/>
      <c r="AJ39" s="337"/>
      <c r="AK39" s="337"/>
      <c r="AL39" s="337"/>
      <c r="AM39" s="338"/>
      <c r="AP39" s="34"/>
      <c r="AT39" s="4"/>
      <c r="AU39" s="9"/>
      <c r="AV39" s="9"/>
      <c r="AW39" s="148"/>
      <c r="AX39" s="148"/>
      <c r="AY39" s="148"/>
    </row>
    <row r="40" spans="1:51" s="43" customFormat="1" ht="50.1" customHeight="1" x14ac:dyDescent="0.2">
      <c r="A40" s="151" t="s">
        <v>275</v>
      </c>
      <c r="B40" s="375" t="s">
        <v>161</v>
      </c>
      <c r="C40" s="376"/>
      <c r="D40" s="377" t="s">
        <v>56</v>
      </c>
      <c r="E40" s="378"/>
      <c r="F40" s="381" t="s">
        <v>162</v>
      </c>
      <c r="G40" s="382"/>
      <c r="H40" s="382"/>
      <c r="I40" s="382"/>
      <c r="J40" s="382"/>
      <c r="K40" s="382"/>
      <c r="L40" s="382"/>
      <c r="M40" s="382"/>
      <c r="N40" s="382"/>
      <c r="O40" s="382"/>
      <c r="P40" s="382"/>
      <c r="Q40" s="382"/>
      <c r="R40" s="383"/>
      <c r="S40" s="175" t="s">
        <v>72</v>
      </c>
      <c r="T40" s="176"/>
      <c r="U40" s="327">
        <v>34.119999999999997</v>
      </c>
      <c r="V40" s="328"/>
      <c r="W40" s="329"/>
      <c r="X40" s="330">
        <v>18.690000000000001</v>
      </c>
      <c r="Y40" s="331"/>
      <c r="Z40" s="332"/>
      <c r="AA40" s="333">
        <f t="shared" si="0"/>
        <v>637.70000000000005</v>
      </c>
      <c r="AB40" s="334"/>
      <c r="AC40" s="334"/>
      <c r="AD40" s="335"/>
      <c r="AE40" s="336">
        <f>ROUND(X40*(1+AI$18),2)</f>
        <v>22.93</v>
      </c>
      <c r="AF40" s="337"/>
      <c r="AG40" s="337"/>
      <c r="AH40" s="337">
        <f>ROUND(AE40*U40,2)</f>
        <v>782.37</v>
      </c>
      <c r="AI40" s="337"/>
      <c r="AJ40" s="337"/>
      <c r="AK40" s="337"/>
      <c r="AL40" s="337"/>
      <c r="AM40" s="338"/>
      <c r="AP40" s="34"/>
      <c r="AT40" s="4"/>
      <c r="AU40" s="9"/>
      <c r="AV40" s="9"/>
      <c r="AW40" s="148"/>
      <c r="AX40" s="148"/>
      <c r="AY40" s="148"/>
    </row>
    <row r="41" spans="1:51" ht="50.1" customHeight="1" x14ac:dyDescent="0.2">
      <c r="A41" s="151" t="s">
        <v>276</v>
      </c>
      <c r="B41" s="375" t="s">
        <v>154</v>
      </c>
      <c r="C41" s="376"/>
      <c r="D41" s="377" t="s">
        <v>56</v>
      </c>
      <c r="E41" s="378"/>
      <c r="F41" s="381" t="s">
        <v>153</v>
      </c>
      <c r="G41" s="382"/>
      <c r="H41" s="382"/>
      <c r="I41" s="382"/>
      <c r="J41" s="382"/>
      <c r="K41" s="382"/>
      <c r="L41" s="382"/>
      <c r="M41" s="382"/>
      <c r="N41" s="382"/>
      <c r="O41" s="382"/>
      <c r="P41" s="382"/>
      <c r="Q41" s="382"/>
      <c r="R41" s="383"/>
      <c r="S41" s="175" t="s">
        <v>91</v>
      </c>
      <c r="T41" s="176"/>
      <c r="U41" s="327">
        <v>0.32</v>
      </c>
      <c r="V41" s="328"/>
      <c r="W41" s="329"/>
      <c r="X41" s="339">
        <v>136.88999999999999</v>
      </c>
      <c r="Y41" s="340"/>
      <c r="Z41" s="340"/>
      <c r="AA41" s="333">
        <f t="shared" si="0"/>
        <v>43.8</v>
      </c>
      <c r="AB41" s="334"/>
      <c r="AC41" s="334"/>
      <c r="AD41" s="335"/>
      <c r="AE41" s="336">
        <f>X41*AI18+X41</f>
        <v>167.92296299999998</v>
      </c>
      <c r="AF41" s="337"/>
      <c r="AG41" s="337"/>
      <c r="AH41" s="337">
        <f t="shared" ref="AH41" si="9">ROUND(AE41*U41,2)</f>
        <v>53.74</v>
      </c>
      <c r="AI41" s="337"/>
      <c r="AJ41" s="337"/>
      <c r="AK41" s="337"/>
      <c r="AL41" s="337"/>
      <c r="AM41" s="338"/>
      <c r="AP41" s="34"/>
      <c r="AU41" s="9"/>
      <c r="AV41" s="9"/>
      <c r="AW41" s="291"/>
      <c r="AX41" s="291"/>
      <c r="AY41" s="291"/>
    </row>
    <row r="42" spans="1:51" s="43" customFormat="1" ht="50.1" customHeight="1" x14ac:dyDescent="0.2">
      <c r="A42" s="151" t="s">
        <v>277</v>
      </c>
      <c r="B42" s="375" t="s">
        <v>214</v>
      </c>
      <c r="C42" s="376"/>
      <c r="D42" s="377" t="s">
        <v>56</v>
      </c>
      <c r="E42" s="378"/>
      <c r="F42" s="381" t="s">
        <v>213</v>
      </c>
      <c r="G42" s="382"/>
      <c r="H42" s="382"/>
      <c r="I42" s="382"/>
      <c r="J42" s="382"/>
      <c r="K42" s="382"/>
      <c r="L42" s="382"/>
      <c r="M42" s="382"/>
      <c r="N42" s="382"/>
      <c r="O42" s="382"/>
      <c r="P42" s="382"/>
      <c r="Q42" s="382"/>
      <c r="R42" s="383"/>
      <c r="S42" s="175" t="s">
        <v>69</v>
      </c>
      <c r="T42" s="176"/>
      <c r="U42" s="327">
        <v>1065.71</v>
      </c>
      <c r="V42" s="328"/>
      <c r="W42" s="329"/>
      <c r="X42" s="339">
        <v>2.13</v>
      </c>
      <c r="Y42" s="340"/>
      <c r="Z42" s="340"/>
      <c r="AA42" s="333">
        <f t="shared" ref="AA42" si="10">ROUND(X42*U42,2)</f>
        <v>2269.96</v>
      </c>
      <c r="AB42" s="334"/>
      <c r="AC42" s="334"/>
      <c r="AD42" s="335"/>
      <c r="AE42" s="336">
        <f>X42*AI18+X42</f>
        <v>2.6128709999999997</v>
      </c>
      <c r="AF42" s="337"/>
      <c r="AG42" s="337"/>
      <c r="AH42" s="337">
        <f>ROUND(AE42*U42,2)</f>
        <v>2784.56</v>
      </c>
      <c r="AI42" s="337"/>
      <c r="AJ42" s="337"/>
      <c r="AK42" s="337"/>
      <c r="AL42" s="337"/>
      <c r="AM42" s="338"/>
      <c r="AP42" s="34"/>
      <c r="AT42" s="4"/>
      <c r="AU42" s="9"/>
      <c r="AV42" s="9"/>
      <c r="AW42" s="154"/>
      <c r="AX42" s="154"/>
      <c r="AY42" s="154"/>
    </row>
    <row r="43" spans="1:51" s="43" customFormat="1" ht="50.1" customHeight="1" x14ac:dyDescent="0.2">
      <c r="A43" s="151" t="s">
        <v>283</v>
      </c>
      <c r="B43" s="375" t="s">
        <v>285</v>
      </c>
      <c r="C43" s="376"/>
      <c r="D43" s="377" t="s">
        <v>56</v>
      </c>
      <c r="E43" s="378"/>
      <c r="F43" s="384" t="s">
        <v>284</v>
      </c>
      <c r="G43" s="385"/>
      <c r="H43" s="385"/>
      <c r="I43" s="385"/>
      <c r="J43" s="385"/>
      <c r="K43" s="385"/>
      <c r="L43" s="385"/>
      <c r="M43" s="385"/>
      <c r="N43" s="385"/>
      <c r="O43" s="385"/>
      <c r="P43" s="385"/>
      <c r="Q43" s="385"/>
      <c r="R43" s="386"/>
      <c r="S43" s="175" t="s">
        <v>91</v>
      </c>
      <c r="T43" s="176"/>
      <c r="U43" s="327">
        <v>0.55000000000000004</v>
      </c>
      <c r="V43" s="328"/>
      <c r="W43" s="329"/>
      <c r="X43" s="339">
        <v>149.83000000000001</v>
      </c>
      <c r="Y43" s="340"/>
      <c r="Z43" s="340"/>
      <c r="AA43" s="333">
        <f t="shared" ref="AA43" si="11">ROUND(X43*U43,2)</f>
        <v>82.41</v>
      </c>
      <c r="AB43" s="334"/>
      <c r="AC43" s="334"/>
      <c r="AD43" s="335"/>
      <c r="AE43" s="336">
        <f>X43*AI19+X43</f>
        <v>149.83000000000001</v>
      </c>
      <c r="AF43" s="337"/>
      <c r="AG43" s="337"/>
      <c r="AH43" s="337">
        <f>ROUND(AE43*U43,2)</f>
        <v>82.41</v>
      </c>
      <c r="AI43" s="337"/>
      <c r="AJ43" s="337"/>
      <c r="AK43" s="337"/>
      <c r="AL43" s="337"/>
      <c r="AM43" s="338"/>
      <c r="AP43" s="34"/>
      <c r="AT43" s="4"/>
      <c r="AU43" s="9"/>
      <c r="AV43" s="9"/>
      <c r="AW43" s="162"/>
      <c r="AX43" s="162"/>
      <c r="AY43" s="162"/>
    </row>
    <row r="44" spans="1:51" s="43" customFormat="1" ht="50.1" customHeight="1" x14ac:dyDescent="0.2">
      <c r="A44" s="404">
        <v>2</v>
      </c>
      <c r="B44" s="405"/>
      <c r="C44" s="406"/>
      <c r="D44" s="407"/>
      <c r="E44" s="408"/>
      <c r="F44" s="409" t="s">
        <v>96</v>
      </c>
      <c r="G44" s="410"/>
      <c r="H44" s="410"/>
      <c r="I44" s="410"/>
      <c r="J44" s="410"/>
      <c r="K44" s="410"/>
      <c r="L44" s="410"/>
      <c r="M44" s="410"/>
      <c r="N44" s="410"/>
      <c r="O44" s="410"/>
      <c r="P44" s="410"/>
      <c r="Q44" s="410"/>
      <c r="R44" s="411"/>
      <c r="S44" s="419"/>
      <c r="T44" s="420"/>
      <c r="U44" s="421"/>
      <c r="V44" s="422"/>
      <c r="W44" s="423"/>
      <c r="X44" s="424"/>
      <c r="Y44" s="425"/>
      <c r="Z44" s="426"/>
      <c r="AA44" s="427"/>
      <c r="AB44" s="428"/>
      <c r="AC44" s="428"/>
      <c r="AD44" s="429"/>
      <c r="AE44" s="430"/>
      <c r="AF44" s="431"/>
      <c r="AG44" s="431"/>
      <c r="AH44" s="432">
        <f>AH45+AH46+AH47+AH48+AH49</f>
        <v>17374.509999999998</v>
      </c>
      <c r="AI44" s="432"/>
      <c r="AJ44" s="432"/>
      <c r="AK44" s="432"/>
      <c r="AL44" s="432"/>
      <c r="AM44" s="433"/>
      <c r="AP44" s="34"/>
      <c r="AS44" s="34"/>
      <c r="AT44" s="4"/>
      <c r="AU44" s="9"/>
      <c r="AV44" s="9"/>
      <c r="AW44" s="125"/>
      <c r="AX44" s="125"/>
      <c r="AY44" s="125"/>
    </row>
    <row r="45" spans="1:51" s="43" customFormat="1" ht="50.1" customHeight="1" x14ac:dyDescent="0.2">
      <c r="A45" s="151" t="s">
        <v>3</v>
      </c>
      <c r="B45" s="375" t="s">
        <v>325</v>
      </c>
      <c r="C45" s="376"/>
      <c r="D45" s="377" t="s">
        <v>56</v>
      </c>
      <c r="E45" s="378"/>
      <c r="F45" s="387" t="s">
        <v>326</v>
      </c>
      <c r="G45" s="379"/>
      <c r="H45" s="379"/>
      <c r="I45" s="379"/>
      <c r="J45" s="379"/>
      <c r="K45" s="379"/>
      <c r="L45" s="379"/>
      <c r="M45" s="379"/>
      <c r="N45" s="379"/>
      <c r="O45" s="379"/>
      <c r="P45" s="379"/>
      <c r="Q45" s="379"/>
      <c r="R45" s="380"/>
      <c r="S45" s="175" t="s">
        <v>91</v>
      </c>
      <c r="T45" s="176"/>
      <c r="U45" s="341">
        <v>12</v>
      </c>
      <c r="V45" s="342"/>
      <c r="W45" s="343"/>
      <c r="X45" s="344">
        <v>565.70000000000005</v>
      </c>
      <c r="Y45" s="340"/>
      <c r="Z45" s="340"/>
      <c r="AA45" s="333">
        <f t="shared" ref="AA45:AA48" si="12">ROUND(X45*U45,2)</f>
        <v>6788.4</v>
      </c>
      <c r="AB45" s="334"/>
      <c r="AC45" s="334"/>
      <c r="AD45" s="335"/>
      <c r="AE45" s="336">
        <f t="shared" ref="AE45:AE49" si="13">ROUND(X45*(1+AI$18),2)</f>
        <v>693.94</v>
      </c>
      <c r="AF45" s="337"/>
      <c r="AG45" s="337"/>
      <c r="AH45" s="337">
        <f>U45*AE45</f>
        <v>8327.2800000000007</v>
      </c>
      <c r="AI45" s="337"/>
      <c r="AJ45" s="337"/>
      <c r="AK45" s="337"/>
      <c r="AL45" s="337"/>
      <c r="AM45" s="338"/>
      <c r="AP45" s="34"/>
      <c r="AS45" s="34"/>
      <c r="AT45" s="4"/>
      <c r="AU45" s="9"/>
      <c r="AV45" s="9"/>
      <c r="AW45" s="126"/>
      <c r="AX45" s="126"/>
      <c r="AY45" s="126"/>
    </row>
    <row r="46" spans="1:51" s="43" customFormat="1" ht="50.1" customHeight="1" x14ac:dyDescent="0.2">
      <c r="A46" s="151" t="s">
        <v>4</v>
      </c>
      <c r="B46" s="375" t="s">
        <v>149</v>
      </c>
      <c r="C46" s="376"/>
      <c r="D46" s="377" t="s">
        <v>56</v>
      </c>
      <c r="E46" s="378"/>
      <c r="F46" s="387" t="s">
        <v>150</v>
      </c>
      <c r="G46" s="379"/>
      <c r="H46" s="379"/>
      <c r="I46" s="379"/>
      <c r="J46" s="379"/>
      <c r="K46" s="379"/>
      <c r="L46" s="379"/>
      <c r="M46" s="379"/>
      <c r="N46" s="379"/>
      <c r="O46" s="379"/>
      <c r="P46" s="379"/>
      <c r="Q46" s="379"/>
      <c r="R46" s="380"/>
      <c r="S46" s="175" t="s">
        <v>93</v>
      </c>
      <c r="T46" s="176"/>
      <c r="U46" s="341">
        <v>15</v>
      </c>
      <c r="V46" s="342"/>
      <c r="W46" s="343"/>
      <c r="X46" s="344">
        <v>43.55</v>
      </c>
      <c r="Y46" s="340"/>
      <c r="Z46" s="340"/>
      <c r="AA46" s="333">
        <f t="shared" si="12"/>
        <v>653.25</v>
      </c>
      <c r="AB46" s="334"/>
      <c r="AC46" s="334"/>
      <c r="AD46" s="335"/>
      <c r="AE46" s="336">
        <f t="shared" si="13"/>
        <v>53.42</v>
      </c>
      <c r="AF46" s="337"/>
      <c r="AG46" s="337"/>
      <c r="AH46" s="337">
        <f>U46*AE46</f>
        <v>801.30000000000007</v>
      </c>
      <c r="AI46" s="337"/>
      <c r="AJ46" s="337"/>
      <c r="AK46" s="337"/>
      <c r="AL46" s="337"/>
      <c r="AM46" s="338"/>
      <c r="AP46" s="34"/>
      <c r="AS46" s="34"/>
      <c r="AT46" s="4"/>
      <c r="AU46" s="9"/>
      <c r="AV46" s="9"/>
      <c r="AW46" s="126"/>
      <c r="AX46" s="126"/>
      <c r="AY46" s="126"/>
    </row>
    <row r="47" spans="1:51" s="43" customFormat="1" ht="50.1" customHeight="1" x14ac:dyDescent="0.2">
      <c r="A47" s="151" t="s">
        <v>6</v>
      </c>
      <c r="B47" s="375">
        <v>96526</v>
      </c>
      <c r="C47" s="376"/>
      <c r="D47" s="377" t="s">
        <v>198</v>
      </c>
      <c r="E47" s="378"/>
      <c r="F47" s="387" t="s">
        <v>199</v>
      </c>
      <c r="G47" s="379"/>
      <c r="H47" s="379"/>
      <c r="I47" s="379"/>
      <c r="J47" s="379"/>
      <c r="K47" s="379"/>
      <c r="L47" s="379"/>
      <c r="M47" s="379"/>
      <c r="N47" s="379"/>
      <c r="O47" s="379"/>
      <c r="P47" s="379"/>
      <c r="Q47" s="379"/>
      <c r="R47" s="380"/>
      <c r="S47" s="175" t="s">
        <v>91</v>
      </c>
      <c r="T47" s="176"/>
      <c r="U47" s="341">
        <v>10</v>
      </c>
      <c r="V47" s="342"/>
      <c r="W47" s="343"/>
      <c r="X47" s="344">
        <v>252.5</v>
      </c>
      <c r="Y47" s="340"/>
      <c r="Z47" s="340"/>
      <c r="AA47" s="333">
        <f t="shared" ref="AA47" si="14">ROUND(X47*U47,2)</f>
        <v>2525</v>
      </c>
      <c r="AB47" s="334"/>
      <c r="AC47" s="334"/>
      <c r="AD47" s="335"/>
      <c r="AE47" s="336">
        <f t="shared" ref="AE47" si="15">ROUND(X47*(1+AI$18),2)</f>
        <v>309.74</v>
      </c>
      <c r="AF47" s="337"/>
      <c r="AG47" s="337"/>
      <c r="AH47" s="337">
        <f>U47*AE47</f>
        <v>3097.4</v>
      </c>
      <c r="AI47" s="337"/>
      <c r="AJ47" s="337"/>
      <c r="AK47" s="337"/>
      <c r="AL47" s="337"/>
      <c r="AM47" s="338"/>
      <c r="AP47" s="34"/>
      <c r="AS47" s="34"/>
      <c r="AT47" s="4"/>
      <c r="AU47" s="9"/>
      <c r="AV47" s="9"/>
      <c r="AW47" s="153"/>
      <c r="AX47" s="153"/>
      <c r="AY47" s="153"/>
    </row>
    <row r="48" spans="1:51" s="43" customFormat="1" ht="50.1" customHeight="1" x14ac:dyDescent="0.2">
      <c r="A48" s="151" t="s">
        <v>155</v>
      </c>
      <c r="B48" s="388" t="s">
        <v>278</v>
      </c>
      <c r="C48" s="389"/>
      <c r="D48" s="377" t="s">
        <v>56</v>
      </c>
      <c r="E48" s="378"/>
      <c r="F48" s="387" t="s">
        <v>101</v>
      </c>
      <c r="G48" s="379"/>
      <c r="H48" s="379"/>
      <c r="I48" s="379"/>
      <c r="J48" s="379"/>
      <c r="K48" s="379"/>
      <c r="L48" s="379"/>
      <c r="M48" s="379"/>
      <c r="N48" s="379"/>
      <c r="O48" s="379"/>
      <c r="P48" s="379"/>
      <c r="Q48" s="379"/>
      <c r="R48" s="380"/>
      <c r="S48" s="175" t="s">
        <v>120</v>
      </c>
      <c r="T48" s="176"/>
      <c r="U48" s="341">
        <v>176</v>
      </c>
      <c r="V48" s="342"/>
      <c r="W48" s="343"/>
      <c r="X48" s="344">
        <v>12.82</v>
      </c>
      <c r="Y48" s="340"/>
      <c r="Z48" s="340"/>
      <c r="AA48" s="333">
        <f t="shared" si="12"/>
        <v>2256.3200000000002</v>
      </c>
      <c r="AB48" s="334"/>
      <c r="AC48" s="334"/>
      <c r="AD48" s="335"/>
      <c r="AE48" s="336">
        <f t="shared" si="13"/>
        <v>15.73</v>
      </c>
      <c r="AF48" s="337"/>
      <c r="AG48" s="337"/>
      <c r="AH48" s="337">
        <f>U48*AE48</f>
        <v>2768.48</v>
      </c>
      <c r="AI48" s="337"/>
      <c r="AJ48" s="337"/>
      <c r="AK48" s="337"/>
      <c r="AL48" s="337"/>
      <c r="AM48" s="338"/>
      <c r="AP48" s="34"/>
      <c r="AS48" s="34"/>
      <c r="AT48" s="4"/>
      <c r="AU48" s="9"/>
      <c r="AV48" s="9"/>
      <c r="AW48" s="126"/>
      <c r="AX48" s="126"/>
      <c r="AY48" s="126"/>
    </row>
    <row r="49" spans="1:51" s="43" customFormat="1" ht="50.1" customHeight="1" x14ac:dyDescent="0.2">
      <c r="A49" s="151" t="s">
        <v>156</v>
      </c>
      <c r="B49" s="388" t="s">
        <v>279</v>
      </c>
      <c r="C49" s="389"/>
      <c r="D49" s="377" t="s">
        <v>56</v>
      </c>
      <c r="E49" s="378"/>
      <c r="F49" s="387" t="s">
        <v>102</v>
      </c>
      <c r="G49" s="379"/>
      <c r="H49" s="379"/>
      <c r="I49" s="379"/>
      <c r="J49" s="379"/>
      <c r="K49" s="379"/>
      <c r="L49" s="379"/>
      <c r="M49" s="379"/>
      <c r="N49" s="379"/>
      <c r="O49" s="379"/>
      <c r="P49" s="379"/>
      <c r="Q49" s="379"/>
      <c r="R49" s="380"/>
      <c r="S49" s="175" t="s">
        <v>120</v>
      </c>
      <c r="T49" s="176"/>
      <c r="U49" s="341">
        <v>135</v>
      </c>
      <c r="V49" s="342"/>
      <c r="W49" s="343"/>
      <c r="X49" s="344">
        <v>14.37</v>
      </c>
      <c r="Y49" s="340"/>
      <c r="Z49" s="340"/>
      <c r="AA49" s="333">
        <f t="shared" ref="AA49" si="16">ROUND(X49*U49,2)</f>
        <v>1939.95</v>
      </c>
      <c r="AB49" s="334"/>
      <c r="AC49" s="334"/>
      <c r="AD49" s="335"/>
      <c r="AE49" s="336">
        <f t="shared" si="13"/>
        <v>17.63</v>
      </c>
      <c r="AF49" s="337"/>
      <c r="AG49" s="337"/>
      <c r="AH49" s="337">
        <f>U49*AE49</f>
        <v>2380.0499999999997</v>
      </c>
      <c r="AI49" s="337"/>
      <c r="AJ49" s="337"/>
      <c r="AK49" s="337"/>
      <c r="AL49" s="337"/>
      <c r="AM49" s="338"/>
      <c r="AP49" s="34"/>
      <c r="AS49" s="34"/>
      <c r="AT49" s="4"/>
      <c r="AU49" s="9"/>
      <c r="AV49" s="9"/>
      <c r="AW49" s="126"/>
      <c r="AX49" s="126"/>
      <c r="AY49" s="126"/>
    </row>
    <row r="50" spans="1:51" s="43" customFormat="1" ht="50.1" customHeight="1" x14ac:dyDescent="0.2">
      <c r="A50" s="404">
        <v>3</v>
      </c>
      <c r="B50" s="405"/>
      <c r="C50" s="406"/>
      <c r="D50" s="407"/>
      <c r="E50" s="408"/>
      <c r="F50" s="409" t="s">
        <v>103</v>
      </c>
      <c r="G50" s="410"/>
      <c r="H50" s="410"/>
      <c r="I50" s="410"/>
      <c r="J50" s="410"/>
      <c r="K50" s="410"/>
      <c r="L50" s="410"/>
      <c r="M50" s="410"/>
      <c r="N50" s="410"/>
      <c r="O50" s="410"/>
      <c r="P50" s="410"/>
      <c r="Q50" s="410"/>
      <c r="R50" s="411"/>
      <c r="S50" s="419"/>
      <c r="T50" s="420"/>
      <c r="U50" s="421"/>
      <c r="V50" s="422"/>
      <c r="W50" s="423"/>
      <c r="X50" s="424"/>
      <c r="Y50" s="425"/>
      <c r="Z50" s="426"/>
      <c r="AA50" s="427"/>
      <c r="AB50" s="428"/>
      <c r="AC50" s="428"/>
      <c r="AD50" s="429"/>
      <c r="AE50" s="430"/>
      <c r="AF50" s="431"/>
      <c r="AG50" s="431"/>
      <c r="AH50" s="432">
        <f>AH52+AH57+AH59+AH60+AH61+AH62+AH63+AH54+AH55+AH56+AH51</f>
        <v>41058.264799999997</v>
      </c>
      <c r="AI50" s="432"/>
      <c r="AJ50" s="432"/>
      <c r="AK50" s="432"/>
      <c r="AL50" s="432"/>
      <c r="AM50" s="433"/>
      <c r="AP50" s="34"/>
      <c r="AR50" s="34"/>
      <c r="AS50" s="34"/>
      <c r="AT50" s="4"/>
      <c r="AU50" s="9"/>
      <c r="AV50" s="9"/>
      <c r="AW50" s="125"/>
      <c r="AX50" s="125"/>
      <c r="AY50" s="125"/>
    </row>
    <row r="51" spans="1:51" s="43" customFormat="1" ht="50.1" customHeight="1" x14ac:dyDescent="0.2">
      <c r="A51" s="151" t="s">
        <v>178</v>
      </c>
      <c r="B51" s="375" t="s">
        <v>315</v>
      </c>
      <c r="C51" s="376"/>
      <c r="D51" s="377" t="s">
        <v>56</v>
      </c>
      <c r="E51" s="378"/>
      <c r="F51" s="387" t="s">
        <v>314</v>
      </c>
      <c r="G51" s="379"/>
      <c r="H51" s="379"/>
      <c r="I51" s="379"/>
      <c r="J51" s="379"/>
      <c r="K51" s="379"/>
      <c r="L51" s="379"/>
      <c r="M51" s="379"/>
      <c r="N51" s="379"/>
      <c r="O51" s="379"/>
      <c r="P51" s="379"/>
      <c r="Q51" s="379"/>
      <c r="R51" s="380"/>
      <c r="S51" s="175" t="s">
        <v>69</v>
      </c>
      <c r="T51" s="176"/>
      <c r="U51" s="327">
        <v>21.75</v>
      </c>
      <c r="V51" s="328"/>
      <c r="W51" s="329"/>
      <c r="X51" s="344">
        <v>65.03</v>
      </c>
      <c r="Y51" s="345"/>
      <c r="Z51" s="346"/>
      <c r="AA51" s="347">
        <f t="shared" ref="AA51" si="17">ROUND(X51*U51,2)</f>
        <v>1414.4</v>
      </c>
      <c r="AB51" s="348"/>
      <c r="AC51" s="348"/>
      <c r="AD51" s="349"/>
      <c r="AE51" s="350">
        <f t="shared" ref="AE51:AE57" si="18">ROUND(X51*(1+AI$18),2)</f>
        <v>79.77</v>
      </c>
      <c r="AF51" s="351"/>
      <c r="AG51" s="352"/>
      <c r="AH51" s="353">
        <f t="shared" ref="AH51" si="19">U51*AE51</f>
        <v>1734.9974999999999</v>
      </c>
      <c r="AI51" s="351"/>
      <c r="AJ51" s="351"/>
      <c r="AK51" s="351"/>
      <c r="AL51" s="351"/>
      <c r="AM51" s="354"/>
      <c r="AP51" s="34"/>
      <c r="AR51" s="34"/>
      <c r="AS51" s="34"/>
      <c r="AT51" s="4"/>
      <c r="AU51" s="9"/>
      <c r="AV51" s="9"/>
      <c r="AW51" s="163"/>
      <c r="AX51" s="163"/>
      <c r="AY51" s="163"/>
    </row>
    <row r="52" spans="1:51" s="43" customFormat="1" ht="69.95" customHeight="1" x14ac:dyDescent="0.2">
      <c r="A52" s="151" t="s">
        <v>179</v>
      </c>
      <c r="B52" s="375" t="s">
        <v>324</v>
      </c>
      <c r="C52" s="376"/>
      <c r="D52" s="377" t="s">
        <v>56</v>
      </c>
      <c r="E52" s="378"/>
      <c r="F52" s="387" t="s">
        <v>323</v>
      </c>
      <c r="G52" s="379"/>
      <c r="H52" s="379"/>
      <c r="I52" s="379"/>
      <c r="J52" s="379"/>
      <c r="K52" s="379"/>
      <c r="L52" s="379"/>
      <c r="M52" s="379"/>
      <c r="N52" s="379"/>
      <c r="O52" s="379"/>
      <c r="P52" s="379"/>
      <c r="Q52" s="379"/>
      <c r="R52" s="380"/>
      <c r="S52" s="175" t="s">
        <v>69</v>
      </c>
      <c r="T52" s="176"/>
      <c r="U52" s="327">
        <v>56.33</v>
      </c>
      <c r="V52" s="328"/>
      <c r="W52" s="329"/>
      <c r="X52" s="344">
        <v>139.29</v>
      </c>
      <c r="Y52" s="345"/>
      <c r="Z52" s="346"/>
      <c r="AA52" s="347">
        <f t="shared" ref="AA52:AA62" si="20">ROUND(X52*U52,2)</f>
        <v>7846.21</v>
      </c>
      <c r="AB52" s="348"/>
      <c r="AC52" s="348"/>
      <c r="AD52" s="349"/>
      <c r="AE52" s="350">
        <f t="shared" si="18"/>
        <v>170.87</v>
      </c>
      <c r="AF52" s="351"/>
      <c r="AG52" s="352"/>
      <c r="AH52" s="353">
        <f t="shared" ref="AH52:AH59" si="21">U52*AE52</f>
        <v>9625.1070999999993</v>
      </c>
      <c r="AI52" s="351"/>
      <c r="AJ52" s="351"/>
      <c r="AK52" s="351"/>
      <c r="AL52" s="351"/>
      <c r="AM52" s="354"/>
      <c r="AP52" s="34"/>
      <c r="AS52" s="34"/>
      <c r="AT52" s="4"/>
      <c r="AU52" s="9"/>
      <c r="AV52" s="9"/>
      <c r="AW52" s="120"/>
      <c r="AX52" s="120"/>
      <c r="AY52" s="120"/>
    </row>
    <row r="53" spans="1:51" s="43" customFormat="1" ht="69.95" customHeight="1" x14ac:dyDescent="0.2">
      <c r="A53" s="151" t="s">
        <v>180</v>
      </c>
      <c r="B53" s="375" t="s">
        <v>321</v>
      </c>
      <c r="C53" s="376"/>
      <c r="D53" s="377" t="s">
        <v>56</v>
      </c>
      <c r="E53" s="378"/>
      <c r="F53" s="387" t="s">
        <v>320</v>
      </c>
      <c r="G53" s="379"/>
      <c r="H53" s="379"/>
      <c r="I53" s="379"/>
      <c r="J53" s="379"/>
      <c r="K53" s="379"/>
      <c r="L53" s="379"/>
      <c r="M53" s="379"/>
      <c r="N53" s="379"/>
      <c r="O53" s="379"/>
      <c r="P53" s="379"/>
      <c r="Q53" s="379"/>
      <c r="R53" s="380"/>
      <c r="S53" s="175" t="s">
        <v>322</v>
      </c>
      <c r="T53" s="176"/>
      <c r="U53" s="327">
        <v>48.1</v>
      </c>
      <c r="V53" s="328"/>
      <c r="W53" s="329"/>
      <c r="X53" s="344">
        <v>122.39</v>
      </c>
      <c r="Y53" s="345"/>
      <c r="Z53" s="346"/>
      <c r="AA53" s="347">
        <f t="shared" ref="AA53" si="22">ROUND(X53*U53,2)</f>
        <v>5886.96</v>
      </c>
      <c r="AB53" s="348"/>
      <c r="AC53" s="348"/>
      <c r="AD53" s="349"/>
      <c r="AE53" s="350">
        <f t="shared" ref="AE53" si="23">ROUND(X53*(1+AI$18),2)</f>
        <v>150.13999999999999</v>
      </c>
      <c r="AF53" s="351"/>
      <c r="AG53" s="352"/>
      <c r="AH53" s="353">
        <f>U53*AE53</f>
        <v>7221.7339999999995</v>
      </c>
      <c r="AI53" s="351"/>
      <c r="AJ53" s="351"/>
      <c r="AK53" s="351"/>
      <c r="AL53" s="351"/>
      <c r="AM53" s="354"/>
      <c r="AP53" s="34"/>
      <c r="AS53" s="34"/>
      <c r="AT53" s="4"/>
      <c r="AU53" s="9"/>
      <c r="AV53" s="9"/>
      <c r="AW53" s="164"/>
      <c r="AX53" s="164"/>
      <c r="AY53" s="164"/>
    </row>
    <row r="54" spans="1:51" s="43" customFormat="1" ht="50.1" customHeight="1" x14ac:dyDescent="0.2">
      <c r="A54" s="151" t="s">
        <v>181</v>
      </c>
      <c r="B54" s="388" t="s">
        <v>278</v>
      </c>
      <c r="C54" s="389"/>
      <c r="D54" s="377" t="s">
        <v>56</v>
      </c>
      <c r="E54" s="378"/>
      <c r="F54" s="387" t="s">
        <v>101</v>
      </c>
      <c r="G54" s="379"/>
      <c r="H54" s="379"/>
      <c r="I54" s="379"/>
      <c r="J54" s="379"/>
      <c r="K54" s="379"/>
      <c r="L54" s="379"/>
      <c r="M54" s="379"/>
      <c r="N54" s="379"/>
      <c r="O54" s="379"/>
      <c r="P54" s="379"/>
      <c r="Q54" s="379"/>
      <c r="R54" s="380"/>
      <c r="S54" s="175" t="s">
        <v>120</v>
      </c>
      <c r="T54" s="176"/>
      <c r="U54" s="341">
        <v>297</v>
      </c>
      <c r="V54" s="342"/>
      <c r="W54" s="343"/>
      <c r="X54" s="344">
        <v>12.85</v>
      </c>
      <c r="Y54" s="340"/>
      <c r="Z54" s="340"/>
      <c r="AA54" s="333">
        <f t="shared" si="20"/>
        <v>3816.45</v>
      </c>
      <c r="AB54" s="334"/>
      <c r="AC54" s="334"/>
      <c r="AD54" s="335"/>
      <c r="AE54" s="336">
        <f t="shared" si="18"/>
        <v>15.76</v>
      </c>
      <c r="AF54" s="337"/>
      <c r="AG54" s="337"/>
      <c r="AH54" s="337">
        <f t="shared" si="21"/>
        <v>4680.72</v>
      </c>
      <c r="AI54" s="337"/>
      <c r="AJ54" s="337"/>
      <c r="AK54" s="337"/>
      <c r="AL54" s="337"/>
      <c r="AM54" s="338"/>
      <c r="AP54" s="34"/>
      <c r="AS54" s="34"/>
      <c r="AT54" s="4"/>
      <c r="AU54" s="9"/>
      <c r="AV54" s="9"/>
      <c r="AW54" s="129"/>
      <c r="AX54" s="129"/>
      <c r="AY54" s="129"/>
    </row>
    <row r="55" spans="1:51" s="43" customFormat="1" ht="50.1" customHeight="1" x14ac:dyDescent="0.2">
      <c r="A55" s="151" t="s">
        <v>182</v>
      </c>
      <c r="B55" s="388" t="s">
        <v>279</v>
      </c>
      <c r="C55" s="389"/>
      <c r="D55" s="377" t="s">
        <v>56</v>
      </c>
      <c r="E55" s="378"/>
      <c r="F55" s="387" t="s">
        <v>102</v>
      </c>
      <c r="G55" s="379"/>
      <c r="H55" s="379"/>
      <c r="I55" s="379"/>
      <c r="J55" s="379"/>
      <c r="K55" s="379"/>
      <c r="L55" s="379"/>
      <c r="M55" s="379"/>
      <c r="N55" s="379"/>
      <c r="O55" s="379"/>
      <c r="P55" s="379"/>
      <c r="Q55" s="379"/>
      <c r="R55" s="380"/>
      <c r="S55" s="175" t="s">
        <v>120</v>
      </c>
      <c r="T55" s="176"/>
      <c r="U55" s="341">
        <v>76.5</v>
      </c>
      <c r="V55" s="342"/>
      <c r="W55" s="343"/>
      <c r="X55" s="344">
        <v>14.37</v>
      </c>
      <c r="Y55" s="340"/>
      <c r="Z55" s="340"/>
      <c r="AA55" s="333">
        <f t="shared" si="20"/>
        <v>1099.31</v>
      </c>
      <c r="AB55" s="334"/>
      <c r="AC55" s="334"/>
      <c r="AD55" s="335"/>
      <c r="AE55" s="336">
        <f t="shared" si="18"/>
        <v>17.63</v>
      </c>
      <c r="AF55" s="337"/>
      <c r="AG55" s="337"/>
      <c r="AH55" s="337">
        <f t="shared" si="21"/>
        <v>1348.6949999999999</v>
      </c>
      <c r="AI55" s="337"/>
      <c r="AJ55" s="337"/>
      <c r="AK55" s="337"/>
      <c r="AL55" s="337"/>
      <c r="AM55" s="338"/>
      <c r="AP55" s="34"/>
      <c r="AS55" s="34"/>
      <c r="AT55" s="4"/>
      <c r="AU55" s="9"/>
      <c r="AV55" s="9"/>
      <c r="AW55" s="129"/>
      <c r="AX55" s="129"/>
      <c r="AY55" s="129"/>
    </row>
    <row r="56" spans="1:51" s="43" customFormat="1" ht="50.1" customHeight="1" x14ac:dyDescent="0.2">
      <c r="A56" s="151" t="s">
        <v>183</v>
      </c>
      <c r="B56" s="375" t="s">
        <v>313</v>
      </c>
      <c r="C56" s="376"/>
      <c r="D56" s="377" t="s">
        <v>56</v>
      </c>
      <c r="E56" s="378"/>
      <c r="F56" s="390" t="s">
        <v>312</v>
      </c>
      <c r="G56" s="391"/>
      <c r="H56" s="391"/>
      <c r="I56" s="391"/>
      <c r="J56" s="391"/>
      <c r="K56" s="391"/>
      <c r="L56" s="391"/>
      <c r="M56" s="391"/>
      <c r="N56" s="391"/>
      <c r="O56" s="391"/>
      <c r="P56" s="391"/>
      <c r="Q56" s="391"/>
      <c r="R56" s="392"/>
      <c r="S56" s="175" t="s">
        <v>69</v>
      </c>
      <c r="T56" s="176"/>
      <c r="U56" s="341">
        <v>50</v>
      </c>
      <c r="V56" s="342"/>
      <c r="W56" s="343"/>
      <c r="X56" s="344">
        <v>57.08</v>
      </c>
      <c r="Y56" s="340"/>
      <c r="Z56" s="340"/>
      <c r="AA56" s="333">
        <f t="shared" si="20"/>
        <v>2854</v>
      </c>
      <c r="AB56" s="334"/>
      <c r="AC56" s="334"/>
      <c r="AD56" s="335"/>
      <c r="AE56" s="336">
        <f t="shared" si="18"/>
        <v>70.02</v>
      </c>
      <c r="AF56" s="337"/>
      <c r="AG56" s="337"/>
      <c r="AH56" s="337">
        <f t="shared" si="21"/>
        <v>3501</v>
      </c>
      <c r="AI56" s="337"/>
      <c r="AJ56" s="337"/>
      <c r="AK56" s="337"/>
      <c r="AL56" s="337"/>
      <c r="AM56" s="338"/>
      <c r="AP56" s="34"/>
      <c r="AS56" s="34"/>
      <c r="AT56" s="4"/>
      <c r="AU56" s="9"/>
      <c r="AV56" s="9"/>
      <c r="AW56" s="129"/>
      <c r="AX56" s="129"/>
      <c r="AY56" s="129"/>
    </row>
    <row r="57" spans="1:51" s="43" customFormat="1" ht="50.1" customHeight="1" x14ac:dyDescent="0.2">
      <c r="A57" s="151" t="s">
        <v>184</v>
      </c>
      <c r="B57" s="375" t="s">
        <v>325</v>
      </c>
      <c r="C57" s="376"/>
      <c r="D57" s="377" t="s">
        <v>56</v>
      </c>
      <c r="E57" s="378"/>
      <c r="F57" s="387" t="s">
        <v>326</v>
      </c>
      <c r="G57" s="379"/>
      <c r="H57" s="379"/>
      <c r="I57" s="379"/>
      <c r="J57" s="379"/>
      <c r="K57" s="379"/>
      <c r="L57" s="379"/>
      <c r="M57" s="379"/>
      <c r="N57" s="379"/>
      <c r="O57" s="379"/>
      <c r="P57" s="379"/>
      <c r="Q57" s="379"/>
      <c r="R57" s="380"/>
      <c r="S57" s="175" t="s">
        <v>91</v>
      </c>
      <c r="T57" s="176"/>
      <c r="U57" s="341">
        <v>14.5</v>
      </c>
      <c r="V57" s="342"/>
      <c r="W57" s="343"/>
      <c r="X57" s="344">
        <v>565.70000000000005</v>
      </c>
      <c r="Y57" s="340"/>
      <c r="Z57" s="340"/>
      <c r="AA57" s="333">
        <f t="shared" si="20"/>
        <v>8202.65</v>
      </c>
      <c r="AB57" s="334"/>
      <c r="AC57" s="334"/>
      <c r="AD57" s="335"/>
      <c r="AE57" s="336">
        <f t="shared" si="18"/>
        <v>693.94</v>
      </c>
      <c r="AF57" s="337"/>
      <c r="AG57" s="337"/>
      <c r="AH57" s="337">
        <f t="shared" si="21"/>
        <v>10062.130000000001</v>
      </c>
      <c r="AI57" s="337"/>
      <c r="AJ57" s="337"/>
      <c r="AK57" s="337"/>
      <c r="AL57" s="337"/>
      <c r="AM57" s="338"/>
      <c r="AP57" s="34"/>
      <c r="AS57" s="34"/>
      <c r="AT57" s="4"/>
      <c r="AU57" s="9"/>
      <c r="AV57" s="9"/>
      <c r="AW57" s="124"/>
      <c r="AX57" s="124"/>
      <c r="AY57" s="124"/>
    </row>
    <row r="58" spans="1:51" s="43" customFormat="1" ht="50.1" customHeight="1" x14ac:dyDescent="0.2">
      <c r="A58" s="151" t="s">
        <v>185</v>
      </c>
      <c r="B58" s="375" t="s">
        <v>167</v>
      </c>
      <c r="C58" s="376"/>
      <c r="D58" s="377" t="s">
        <v>56</v>
      </c>
      <c r="E58" s="378"/>
      <c r="F58" s="393" t="s">
        <v>166</v>
      </c>
      <c r="G58" s="394"/>
      <c r="H58" s="394"/>
      <c r="I58" s="394"/>
      <c r="J58" s="394"/>
      <c r="K58" s="394"/>
      <c r="L58" s="394"/>
      <c r="M58" s="394"/>
      <c r="N58" s="394"/>
      <c r="O58" s="394"/>
      <c r="P58" s="394"/>
      <c r="Q58" s="394"/>
      <c r="R58" s="395"/>
      <c r="S58" s="175" t="s">
        <v>91</v>
      </c>
      <c r="T58" s="176"/>
      <c r="U58" s="327">
        <v>37.950000000000003</v>
      </c>
      <c r="V58" s="328"/>
      <c r="W58" s="329"/>
      <c r="X58" s="344">
        <v>61.26</v>
      </c>
      <c r="Y58" s="340"/>
      <c r="Z58" s="340"/>
      <c r="AA58" s="333">
        <f t="shared" si="20"/>
        <v>2324.8200000000002</v>
      </c>
      <c r="AB58" s="334"/>
      <c r="AC58" s="334"/>
      <c r="AD58" s="335"/>
      <c r="AE58" s="336">
        <f t="shared" ref="AE58" si="24">ROUND(X58*(1+AI$18),2)</f>
        <v>75.150000000000006</v>
      </c>
      <c r="AF58" s="337"/>
      <c r="AG58" s="337"/>
      <c r="AH58" s="337">
        <f t="shared" si="21"/>
        <v>2851.9425000000006</v>
      </c>
      <c r="AI58" s="337"/>
      <c r="AJ58" s="337"/>
      <c r="AK58" s="337"/>
      <c r="AL58" s="337"/>
      <c r="AM58" s="338"/>
      <c r="AP58" s="34"/>
      <c r="AS58" s="34"/>
      <c r="AT58" s="4"/>
      <c r="AU58" s="9"/>
      <c r="AV58" s="9"/>
      <c r="AW58" s="158"/>
      <c r="AX58" s="158"/>
      <c r="AY58" s="158"/>
    </row>
    <row r="59" spans="1:51" s="43" customFormat="1" ht="50.1" customHeight="1" x14ac:dyDescent="0.2">
      <c r="A59" s="151" t="s">
        <v>316</v>
      </c>
      <c r="B59" s="375" t="s">
        <v>197</v>
      </c>
      <c r="C59" s="376"/>
      <c r="D59" s="377" t="s">
        <v>56</v>
      </c>
      <c r="E59" s="378"/>
      <c r="F59" s="393" t="s">
        <v>196</v>
      </c>
      <c r="G59" s="394"/>
      <c r="H59" s="394"/>
      <c r="I59" s="394"/>
      <c r="J59" s="394"/>
      <c r="K59" s="394"/>
      <c r="L59" s="394"/>
      <c r="M59" s="394"/>
      <c r="N59" s="394"/>
      <c r="O59" s="394"/>
      <c r="P59" s="394"/>
      <c r="Q59" s="394"/>
      <c r="R59" s="395"/>
      <c r="S59" s="175" t="s">
        <v>71</v>
      </c>
      <c r="T59" s="176"/>
      <c r="U59" s="327">
        <v>0.03</v>
      </c>
      <c r="V59" s="328"/>
      <c r="W59" s="329"/>
      <c r="X59" s="344">
        <v>3083.9</v>
      </c>
      <c r="Y59" s="340"/>
      <c r="Z59" s="340"/>
      <c r="AA59" s="333">
        <f t="shared" si="20"/>
        <v>92.52</v>
      </c>
      <c r="AB59" s="334"/>
      <c r="AC59" s="334"/>
      <c r="AD59" s="335"/>
      <c r="AE59" s="336">
        <f t="shared" ref="AE59" si="25">ROUND(X59*(1+AI$18),2)</f>
        <v>3783.02</v>
      </c>
      <c r="AF59" s="337"/>
      <c r="AG59" s="337"/>
      <c r="AH59" s="337">
        <f t="shared" si="21"/>
        <v>113.4906</v>
      </c>
      <c r="AI59" s="337"/>
      <c r="AJ59" s="337"/>
      <c r="AK59" s="337"/>
      <c r="AL59" s="337"/>
      <c r="AM59" s="338"/>
      <c r="AP59" s="34"/>
      <c r="AS59" s="34"/>
      <c r="AT59" s="4"/>
      <c r="AU59" s="9"/>
      <c r="AV59" s="9"/>
      <c r="AW59" s="123"/>
      <c r="AX59" s="123"/>
      <c r="AY59" s="123"/>
    </row>
    <row r="60" spans="1:51" s="43" customFormat="1" ht="50.1" customHeight="1" x14ac:dyDescent="0.2">
      <c r="A60" s="151" t="s">
        <v>186</v>
      </c>
      <c r="B60" s="375" t="s">
        <v>70</v>
      </c>
      <c r="C60" s="376"/>
      <c r="D60" s="377" t="s">
        <v>56</v>
      </c>
      <c r="E60" s="378"/>
      <c r="F60" s="387" t="s">
        <v>143</v>
      </c>
      <c r="G60" s="379"/>
      <c r="H60" s="379"/>
      <c r="I60" s="379"/>
      <c r="J60" s="379"/>
      <c r="K60" s="379"/>
      <c r="L60" s="379"/>
      <c r="M60" s="379"/>
      <c r="N60" s="379"/>
      <c r="O60" s="379"/>
      <c r="P60" s="379"/>
      <c r="Q60" s="379"/>
      <c r="R60" s="380"/>
      <c r="S60" s="175" t="s">
        <v>5</v>
      </c>
      <c r="T60" s="176"/>
      <c r="U60" s="327">
        <v>133.88999999999999</v>
      </c>
      <c r="V60" s="328"/>
      <c r="W60" s="329"/>
      <c r="X60" s="339">
        <v>14.61</v>
      </c>
      <c r="Y60" s="340"/>
      <c r="Z60" s="340"/>
      <c r="AA60" s="333">
        <f t="shared" si="20"/>
        <v>1956.13</v>
      </c>
      <c r="AB60" s="334"/>
      <c r="AC60" s="334"/>
      <c r="AD60" s="335"/>
      <c r="AE60" s="336">
        <f>ROUND(X60*(1+AI$18),2)</f>
        <v>17.920000000000002</v>
      </c>
      <c r="AF60" s="337"/>
      <c r="AG60" s="337"/>
      <c r="AH60" s="337">
        <f>ROUND(AE60*U60,2)</f>
        <v>2399.31</v>
      </c>
      <c r="AI60" s="337"/>
      <c r="AJ60" s="337"/>
      <c r="AK60" s="337"/>
      <c r="AL60" s="337"/>
      <c r="AM60" s="338"/>
      <c r="AP60" s="34"/>
      <c r="AS60" s="34"/>
      <c r="AT60" s="4"/>
      <c r="AU60" s="9"/>
      <c r="AV60" s="9"/>
      <c r="AW60" s="123"/>
      <c r="AX60" s="123"/>
      <c r="AY60" s="123"/>
    </row>
    <row r="61" spans="1:51" s="43" customFormat="1" ht="50.1" customHeight="1" x14ac:dyDescent="0.2">
      <c r="A61" s="151" t="s">
        <v>187</v>
      </c>
      <c r="B61" s="396" t="s">
        <v>74</v>
      </c>
      <c r="C61" s="397"/>
      <c r="D61" s="377" t="s">
        <v>56</v>
      </c>
      <c r="E61" s="378"/>
      <c r="F61" s="387" t="s">
        <v>73</v>
      </c>
      <c r="G61" s="379"/>
      <c r="H61" s="379"/>
      <c r="I61" s="379"/>
      <c r="J61" s="379"/>
      <c r="K61" s="379"/>
      <c r="L61" s="379"/>
      <c r="M61" s="379"/>
      <c r="N61" s="379"/>
      <c r="O61" s="379"/>
      <c r="P61" s="379"/>
      <c r="Q61" s="379"/>
      <c r="R61" s="380"/>
      <c r="S61" s="175" t="s">
        <v>69</v>
      </c>
      <c r="T61" s="176"/>
      <c r="U61" s="327">
        <v>133.88999999999999</v>
      </c>
      <c r="V61" s="328"/>
      <c r="W61" s="329"/>
      <c r="X61" s="344">
        <v>28.65</v>
      </c>
      <c r="Y61" s="340"/>
      <c r="Z61" s="340"/>
      <c r="AA61" s="333">
        <f t="shared" si="20"/>
        <v>3835.95</v>
      </c>
      <c r="AB61" s="334"/>
      <c r="AC61" s="334"/>
      <c r="AD61" s="335"/>
      <c r="AE61" s="336">
        <f>ROUND(X61*(1+AI$18),2)</f>
        <v>35.14</v>
      </c>
      <c r="AF61" s="337"/>
      <c r="AG61" s="337"/>
      <c r="AH61" s="337">
        <f>U61*AE61</f>
        <v>4704.8945999999996</v>
      </c>
      <c r="AI61" s="337"/>
      <c r="AJ61" s="337"/>
      <c r="AK61" s="337"/>
      <c r="AL61" s="337"/>
      <c r="AM61" s="338"/>
      <c r="AP61" s="34"/>
      <c r="AS61" s="34"/>
      <c r="AT61" s="4"/>
      <c r="AU61" s="9"/>
      <c r="AV61" s="9"/>
      <c r="AW61" s="126"/>
      <c r="AX61" s="126"/>
      <c r="AY61" s="126"/>
    </row>
    <row r="62" spans="1:51" s="43" customFormat="1" ht="50.1" customHeight="1" x14ac:dyDescent="0.2">
      <c r="A62" s="151" t="s">
        <v>328</v>
      </c>
      <c r="B62" s="375" t="s">
        <v>75</v>
      </c>
      <c r="C62" s="376"/>
      <c r="D62" s="377" t="s">
        <v>56</v>
      </c>
      <c r="E62" s="378"/>
      <c r="F62" s="387" t="s">
        <v>141</v>
      </c>
      <c r="G62" s="379"/>
      <c r="H62" s="379"/>
      <c r="I62" s="379"/>
      <c r="J62" s="379"/>
      <c r="K62" s="379"/>
      <c r="L62" s="379"/>
      <c r="M62" s="379"/>
      <c r="N62" s="379"/>
      <c r="O62" s="379"/>
      <c r="P62" s="379"/>
      <c r="Q62" s="379"/>
      <c r="R62" s="380"/>
      <c r="S62" s="175" t="s">
        <v>69</v>
      </c>
      <c r="T62" s="176"/>
      <c r="U62" s="327">
        <v>34.119999999999997</v>
      </c>
      <c r="V62" s="328"/>
      <c r="W62" s="329"/>
      <c r="X62" s="339">
        <v>69</v>
      </c>
      <c r="Y62" s="340"/>
      <c r="Z62" s="340"/>
      <c r="AA62" s="333">
        <f t="shared" si="20"/>
        <v>2354.2800000000002</v>
      </c>
      <c r="AB62" s="334"/>
      <c r="AC62" s="334"/>
      <c r="AD62" s="335"/>
      <c r="AE62" s="336">
        <f>ROUND(X62*(1+AI$18),2)</f>
        <v>84.64</v>
      </c>
      <c r="AF62" s="337"/>
      <c r="AG62" s="337"/>
      <c r="AH62" s="337">
        <f>ROUND(AE62*U62,2)</f>
        <v>2887.92</v>
      </c>
      <c r="AI62" s="337"/>
      <c r="AJ62" s="337"/>
      <c r="AK62" s="337"/>
      <c r="AL62" s="337"/>
      <c r="AM62" s="338"/>
      <c r="AP62" s="34"/>
      <c r="AS62" s="34"/>
      <c r="AT62" s="4"/>
      <c r="AU62" s="9"/>
      <c r="AV62" s="9"/>
      <c r="AW62" s="126"/>
      <c r="AX62" s="126"/>
      <c r="AY62" s="126"/>
    </row>
    <row r="63" spans="1:51" s="43" customFormat="1" ht="50.1" customHeight="1" x14ac:dyDescent="0.2">
      <c r="A63" s="151"/>
      <c r="B63" s="398"/>
      <c r="C63" s="399"/>
      <c r="D63" s="377"/>
      <c r="E63" s="378"/>
      <c r="F63" s="387"/>
      <c r="G63" s="379"/>
      <c r="H63" s="379"/>
      <c r="I63" s="379"/>
      <c r="J63" s="379"/>
      <c r="K63" s="379"/>
      <c r="L63" s="379"/>
      <c r="M63" s="379"/>
      <c r="N63" s="379"/>
      <c r="O63" s="379"/>
      <c r="P63" s="379"/>
      <c r="Q63" s="379"/>
      <c r="R63" s="380"/>
      <c r="S63" s="175"/>
      <c r="T63" s="176"/>
      <c r="U63" s="327"/>
      <c r="V63" s="328"/>
      <c r="W63" s="329"/>
      <c r="X63" s="355"/>
      <c r="Y63" s="356"/>
      <c r="Z63" s="356"/>
      <c r="AA63" s="347"/>
      <c r="AB63" s="348"/>
      <c r="AC63" s="348"/>
      <c r="AD63" s="349"/>
      <c r="AE63" s="350"/>
      <c r="AF63" s="351"/>
      <c r="AG63" s="352"/>
      <c r="AH63" s="337"/>
      <c r="AI63" s="337"/>
      <c r="AJ63" s="337"/>
      <c r="AK63" s="337"/>
      <c r="AL63" s="337"/>
      <c r="AM63" s="338"/>
      <c r="AP63" s="34"/>
      <c r="AS63" s="34"/>
      <c r="AT63" s="4"/>
      <c r="AU63" s="9"/>
      <c r="AV63" s="9"/>
      <c r="AW63" s="126"/>
      <c r="AX63" s="126"/>
      <c r="AY63" s="126"/>
    </row>
    <row r="64" spans="1:51" s="43" customFormat="1" ht="50.1" customHeight="1" x14ac:dyDescent="0.2">
      <c r="A64" s="404">
        <v>4</v>
      </c>
      <c r="B64" s="405"/>
      <c r="C64" s="406"/>
      <c r="D64" s="407"/>
      <c r="E64" s="408"/>
      <c r="F64" s="409" t="s">
        <v>117</v>
      </c>
      <c r="G64" s="410"/>
      <c r="H64" s="410"/>
      <c r="I64" s="410"/>
      <c r="J64" s="410"/>
      <c r="K64" s="410"/>
      <c r="L64" s="410"/>
      <c r="M64" s="410"/>
      <c r="N64" s="410"/>
      <c r="O64" s="410"/>
      <c r="P64" s="410"/>
      <c r="Q64" s="410"/>
      <c r="R64" s="411"/>
      <c r="S64" s="419"/>
      <c r="T64" s="420"/>
      <c r="U64" s="421"/>
      <c r="V64" s="422"/>
      <c r="W64" s="423"/>
      <c r="X64" s="424"/>
      <c r="Y64" s="425"/>
      <c r="Z64" s="426"/>
      <c r="AA64" s="434"/>
      <c r="AB64" s="435"/>
      <c r="AC64" s="435"/>
      <c r="AD64" s="436"/>
      <c r="AE64" s="437"/>
      <c r="AF64" s="435"/>
      <c r="AG64" s="438"/>
      <c r="AH64" s="439">
        <f>AH65+AH66+AH67+AH68</f>
        <v>104069.07919999999</v>
      </c>
      <c r="AI64" s="440"/>
      <c r="AJ64" s="440"/>
      <c r="AK64" s="440"/>
      <c r="AL64" s="440"/>
      <c r="AM64" s="441"/>
      <c r="AP64" s="34"/>
      <c r="AS64" s="34"/>
      <c r="AT64" s="4"/>
      <c r="AU64" s="9"/>
      <c r="AV64" s="9"/>
      <c r="AW64" s="126"/>
      <c r="AX64" s="126"/>
      <c r="AY64" s="126"/>
    </row>
    <row r="65" spans="1:51" s="43" customFormat="1" ht="75" customHeight="1" x14ac:dyDescent="0.2">
      <c r="A65" s="151" t="s">
        <v>107</v>
      </c>
      <c r="B65" s="375" t="s">
        <v>206</v>
      </c>
      <c r="C65" s="376"/>
      <c r="D65" s="377" t="s">
        <v>56</v>
      </c>
      <c r="E65" s="378"/>
      <c r="F65" s="387" t="s">
        <v>205</v>
      </c>
      <c r="G65" s="379"/>
      <c r="H65" s="379"/>
      <c r="I65" s="379"/>
      <c r="J65" s="379"/>
      <c r="K65" s="379"/>
      <c r="L65" s="379"/>
      <c r="M65" s="379"/>
      <c r="N65" s="379"/>
      <c r="O65" s="379"/>
      <c r="P65" s="379"/>
      <c r="Q65" s="379"/>
      <c r="R65" s="380"/>
      <c r="S65" s="175" t="s">
        <v>69</v>
      </c>
      <c r="T65" s="176"/>
      <c r="U65" s="327">
        <v>120</v>
      </c>
      <c r="V65" s="328"/>
      <c r="W65" s="329"/>
      <c r="X65" s="344">
        <v>140.22</v>
      </c>
      <c r="Y65" s="340"/>
      <c r="Z65" s="340"/>
      <c r="AA65" s="333">
        <f t="shared" ref="AA65:AA66" si="26">ROUND(X65*U65,2)</f>
        <v>16826.400000000001</v>
      </c>
      <c r="AB65" s="334"/>
      <c r="AC65" s="334"/>
      <c r="AD65" s="335"/>
      <c r="AE65" s="336">
        <f>ROUND(X65*(1+AI$18),2)</f>
        <v>172.01</v>
      </c>
      <c r="AF65" s="337"/>
      <c r="AG65" s="337"/>
      <c r="AH65" s="337">
        <f>U65*AE65</f>
        <v>20641.199999999997</v>
      </c>
      <c r="AI65" s="337"/>
      <c r="AJ65" s="337"/>
      <c r="AK65" s="337"/>
      <c r="AL65" s="337"/>
      <c r="AM65" s="338"/>
      <c r="AP65" s="34"/>
      <c r="AS65" s="34"/>
      <c r="AT65" s="4"/>
      <c r="AU65" s="9"/>
      <c r="AV65" s="9"/>
      <c r="AW65" s="126"/>
      <c r="AX65" s="126"/>
      <c r="AY65" s="126"/>
    </row>
    <row r="66" spans="1:51" s="43" customFormat="1" ht="65.099999999999994" customHeight="1" x14ac:dyDescent="0.2">
      <c r="A66" s="151" t="s">
        <v>108</v>
      </c>
      <c r="B66" s="375" t="s">
        <v>208</v>
      </c>
      <c r="C66" s="376"/>
      <c r="D66" s="377" t="s">
        <v>56</v>
      </c>
      <c r="E66" s="378"/>
      <c r="F66" s="387" t="s">
        <v>207</v>
      </c>
      <c r="G66" s="379"/>
      <c r="H66" s="379"/>
      <c r="I66" s="379"/>
      <c r="J66" s="379"/>
      <c r="K66" s="379"/>
      <c r="L66" s="379"/>
      <c r="M66" s="379"/>
      <c r="N66" s="379"/>
      <c r="O66" s="379"/>
      <c r="P66" s="379"/>
      <c r="Q66" s="379"/>
      <c r="R66" s="380"/>
      <c r="S66" s="175" t="s">
        <v>69</v>
      </c>
      <c r="T66" s="176"/>
      <c r="U66" s="327">
        <v>185.98</v>
      </c>
      <c r="V66" s="328"/>
      <c r="W66" s="329"/>
      <c r="X66" s="344">
        <v>92.07</v>
      </c>
      <c r="Y66" s="340"/>
      <c r="Z66" s="340"/>
      <c r="AA66" s="333">
        <f t="shared" si="26"/>
        <v>17123.18</v>
      </c>
      <c r="AB66" s="334"/>
      <c r="AC66" s="334"/>
      <c r="AD66" s="335"/>
      <c r="AE66" s="336">
        <f>ROUND(X66*(1+AI$18),2)</f>
        <v>112.94</v>
      </c>
      <c r="AF66" s="337"/>
      <c r="AG66" s="337"/>
      <c r="AH66" s="337">
        <f>U66*AE66</f>
        <v>21004.581199999997</v>
      </c>
      <c r="AI66" s="337"/>
      <c r="AJ66" s="337"/>
      <c r="AK66" s="337"/>
      <c r="AL66" s="337"/>
      <c r="AM66" s="338"/>
      <c r="AP66" s="34"/>
      <c r="AS66" s="34"/>
      <c r="AT66" s="4"/>
      <c r="AU66" s="9"/>
      <c r="AV66" s="9"/>
      <c r="AW66" s="126"/>
      <c r="AX66" s="126"/>
      <c r="AY66" s="126"/>
    </row>
    <row r="67" spans="1:51" s="43" customFormat="1" ht="80.099999999999994" customHeight="1" x14ac:dyDescent="0.2">
      <c r="A67" s="151" t="s">
        <v>280</v>
      </c>
      <c r="B67" s="375" t="s">
        <v>262</v>
      </c>
      <c r="C67" s="376"/>
      <c r="D67" s="377" t="s">
        <v>56</v>
      </c>
      <c r="E67" s="378"/>
      <c r="F67" s="387" t="s">
        <v>261</v>
      </c>
      <c r="G67" s="379"/>
      <c r="H67" s="379"/>
      <c r="I67" s="379"/>
      <c r="J67" s="379"/>
      <c r="K67" s="379"/>
      <c r="L67" s="379"/>
      <c r="M67" s="379"/>
      <c r="N67" s="379"/>
      <c r="O67" s="379"/>
      <c r="P67" s="379"/>
      <c r="Q67" s="379"/>
      <c r="R67" s="380"/>
      <c r="S67" s="175" t="s">
        <v>72</v>
      </c>
      <c r="T67" s="176"/>
      <c r="U67" s="327">
        <v>85.05</v>
      </c>
      <c r="V67" s="328"/>
      <c r="W67" s="329"/>
      <c r="X67" s="344">
        <v>365.18</v>
      </c>
      <c r="Y67" s="340"/>
      <c r="Z67" s="340"/>
      <c r="AA67" s="333">
        <f t="shared" ref="AA67" si="27">ROUND(X67*U67,2)</f>
        <v>31058.560000000001</v>
      </c>
      <c r="AB67" s="334"/>
      <c r="AC67" s="334"/>
      <c r="AD67" s="335"/>
      <c r="AE67" s="336">
        <f>ROUND(X67*(1+AI$18),2)</f>
        <v>447.97</v>
      </c>
      <c r="AF67" s="337"/>
      <c r="AG67" s="337"/>
      <c r="AH67" s="337">
        <f>U67*AE67</f>
        <v>38099.8485</v>
      </c>
      <c r="AI67" s="337"/>
      <c r="AJ67" s="337"/>
      <c r="AK67" s="337"/>
      <c r="AL67" s="337"/>
      <c r="AM67" s="338"/>
      <c r="AP67" s="34"/>
      <c r="AS67" s="34"/>
      <c r="AT67" s="4"/>
      <c r="AU67" s="9"/>
      <c r="AV67" s="9"/>
      <c r="AW67" s="156"/>
      <c r="AX67" s="156"/>
      <c r="AY67" s="156"/>
    </row>
    <row r="68" spans="1:51" s="43" customFormat="1" ht="80.099999999999994" customHeight="1" x14ac:dyDescent="0.2">
      <c r="A68" s="151" t="s">
        <v>281</v>
      </c>
      <c r="B68" s="375" t="s">
        <v>264</v>
      </c>
      <c r="C68" s="376"/>
      <c r="D68" s="377" t="s">
        <v>56</v>
      </c>
      <c r="E68" s="378"/>
      <c r="F68" s="387" t="s">
        <v>263</v>
      </c>
      <c r="G68" s="379"/>
      <c r="H68" s="379"/>
      <c r="I68" s="379"/>
      <c r="J68" s="379"/>
      <c r="K68" s="379"/>
      <c r="L68" s="379"/>
      <c r="M68" s="379"/>
      <c r="N68" s="379"/>
      <c r="O68" s="379"/>
      <c r="P68" s="379"/>
      <c r="Q68" s="379"/>
      <c r="R68" s="380"/>
      <c r="S68" s="175" t="s">
        <v>72</v>
      </c>
      <c r="T68" s="176"/>
      <c r="U68" s="327">
        <v>85.05</v>
      </c>
      <c r="V68" s="328"/>
      <c r="W68" s="329"/>
      <c r="X68" s="344">
        <v>233.14</v>
      </c>
      <c r="Y68" s="340"/>
      <c r="Z68" s="340"/>
      <c r="AA68" s="333">
        <f t="shared" ref="AA68" si="28">ROUND(X68*U68,2)</f>
        <v>19828.560000000001</v>
      </c>
      <c r="AB68" s="334"/>
      <c r="AC68" s="334"/>
      <c r="AD68" s="335"/>
      <c r="AE68" s="336">
        <f>ROUND(X68*(1+AI$18),2)</f>
        <v>285.99</v>
      </c>
      <c r="AF68" s="337"/>
      <c r="AG68" s="337"/>
      <c r="AH68" s="337">
        <f>U68*AE68</f>
        <v>24323.449499999999</v>
      </c>
      <c r="AI68" s="337"/>
      <c r="AJ68" s="337"/>
      <c r="AK68" s="337"/>
      <c r="AL68" s="337"/>
      <c r="AM68" s="338"/>
      <c r="AP68" s="34"/>
      <c r="AS68" s="34"/>
      <c r="AT68" s="4"/>
      <c r="AU68" s="9"/>
      <c r="AV68" s="9"/>
      <c r="AW68" s="159"/>
      <c r="AX68" s="159"/>
      <c r="AY68" s="159"/>
    </row>
    <row r="69" spans="1:51" s="43" customFormat="1" ht="50.1" customHeight="1" x14ac:dyDescent="0.2">
      <c r="A69" s="404">
        <v>5</v>
      </c>
      <c r="B69" s="405"/>
      <c r="C69" s="406"/>
      <c r="D69" s="407"/>
      <c r="E69" s="408"/>
      <c r="F69" s="409" t="s">
        <v>97</v>
      </c>
      <c r="G69" s="410"/>
      <c r="H69" s="410"/>
      <c r="I69" s="410"/>
      <c r="J69" s="410"/>
      <c r="K69" s="410"/>
      <c r="L69" s="410"/>
      <c r="M69" s="410"/>
      <c r="N69" s="410"/>
      <c r="O69" s="410"/>
      <c r="P69" s="410"/>
      <c r="Q69" s="410"/>
      <c r="R69" s="411"/>
      <c r="S69" s="419"/>
      <c r="T69" s="420"/>
      <c r="U69" s="421"/>
      <c r="V69" s="422"/>
      <c r="W69" s="423"/>
      <c r="X69" s="424"/>
      <c r="Y69" s="425"/>
      <c r="Z69" s="426"/>
      <c r="AA69" s="434"/>
      <c r="AB69" s="435"/>
      <c r="AC69" s="435"/>
      <c r="AD69" s="436"/>
      <c r="AE69" s="437"/>
      <c r="AF69" s="435"/>
      <c r="AG69" s="438"/>
      <c r="AH69" s="439">
        <f>AH70+AH71+AH72+AH73+AH74+AH75</f>
        <v>110469.15319999999</v>
      </c>
      <c r="AI69" s="440"/>
      <c r="AJ69" s="440"/>
      <c r="AK69" s="440"/>
      <c r="AL69" s="440"/>
      <c r="AM69" s="441"/>
      <c r="AP69" s="34"/>
      <c r="AS69" s="34"/>
      <c r="AT69" s="4"/>
      <c r="AU69" s="9"/>
      <c r="AV69" s="9"/>
      <c r="AW69" s="125"/>
      <c r="AX69" s="125"/>
      <c r="AY69" s="125"/>
    </row>
    <row r="70" spans="1:51" s="43" customFormat="1" ht="50.1" customHeight="1" x14ac:dyDescent="0.2">
      <c r="A70" s="151" t="s">
        <v>282</v>
      </c>
      <c r="B70" s="375" t="s">
        <v>266</v>
      </c>
      <c r="C70" s="376"/>
      <c r="D70" s="377" t="s">
        <v>56</v>
      </c>
      <c r="E70" s="378"/>
      <c r="F70" s="387" t="s">
        <v>265</v>
      </c>
      <c r="G70" s="379"/>
      <c r="H70" s="379"/>
      <c r="I70" s="379"/>
      <c r="J70" s="379"/>
      <c r="K70" s="379"/>
      <c r="L70" s="379"/>
      <c r="M70" s="379"/>
      <c r="N70" s="379"/>
      <c r="O70" s="379"/>
      <c r="P70" s="379"/>
      <c r="Q70" s="379"/>
      <c r="R70" s="380"/>
      <c r="S70" s="175" t="s">
        <v>72</v>
      </c>
      <c r="T70" s="176"/>
      <c r="U70" s="327">
        <v>0.64</v>
      </c>
      <c r="V70" s="328"/>
      <c r="W70" s="329"/>
      <c r="X70" s="344">
        <v>96.35</v>
      </c>
      <c r="Y70" s="340"/>
      <c r="Z70" s="340"/>
      <c r="AA70" s="333">
        <f>U70*X70</f>
        <v>61.663999999999994</v>
      </c>
      <c r="AB70" s="334"/>
      <c r="AC70" s="334"/>
      <c r="AD70" s="335"/>
      <c r="AE70" s="336">
        <f>ROUND(X70*(1+AI$18),2)</f>
        <v>118.19</v>
      </c>
      <c r="AF70" s="337"/>
      <c r="AG70" s="337"/>
      <c r="AH70" s="337">
        <f>U70*AE70</f>
        <v>75.641599999999997</v>
      </c>
      <c r="AI70" s="337"/>
      <c r="AJ70" s="337"/>
      <c r="AK70" s="337"/>
      <c r="AL70" s="337"/>
      <c r="AM70" s="338"/>
      <c r="AP70" s="34"/>
      <c r="AS70" s="34"/>
      <c r="AT70" s="4"/>
      <c r="AU70" s="9"/>
      <c r="AV70" s="9"/>
      <c r="AW70" s="123"/>
      <c r="AX70" s="123"/>
      <c r="AY70" s="123"/>
    </row>
    <row r="71" spans="1:51" s="43" customFormat="1" ht="50.1" customHeight="1" x14ac:dyDescent="0.2">
      <c r="A71" s="151" t="s">
        <v>109</v>
      </c>
      <c r="B71" s="375" t="s">
        <v>267</v>
      </c>
      <c r="C71" s="376"/>
      <c r="D71" s="377" t="s">
        <v>56</v>
      </c>
      <c r="E71" s="378"/>
      <c r="F71" s="387" t="s">
        <v>268</v>
      </c>
      <c r="G71" s="379"/>
      <c r="H71" s="379"/>
      <c r="I71" s="379"/>
      <c r="J71" s="379"/>
      <c r="K71" s="379"/>
      <c r="L71" s="379"/>
      <c r="M71" s="379"/>
      <c r="N71" s="379"/>
      <c r="O71" s="379"/>
      <c r="P71" s="379"/>
      <c r="Q71" s="379"/>
      <c r="R71" s="380"/>
      <c r="S71" s="175" t="s">
        <v>72</v>
      </c>
      <c r="T71" s="176"/>
      <c r="U71" s="327">
        <v>6.24</v>
      </c>
      <c r="V71" s="328"/>
      <c r="W71" s="329"/>
      <c r="X71" s="344">
        <v>96.06</v>
      </c>
      <c r="Y71" s="340"/>
      <c r="Z71" s="340"/>
      <c r="AA71" s="333">
        <f>U71*X71</f>
        <v>599.4144</v>
      </c>
      <c r="AB71" s="334"/>
      <c r="AC71" s="334"/>
      <c r="AD71" s="335"/>
      <c r="AE71" s="336">
        <f>ROUND(X71*(1+AI$18),2)</f>
        <v>117.84</v>
      </c>
      <c r="AF71" s="337"/>
      <c r="AG71" s="337"/>
      <c r="AH71" s="337">
        <f>U71*AE71</f>
        <v>735.3216000000001</v>
      </c>
      <c r="AI71" s="337"/>
      <c r="AJ71" s="337"/>
      <c r="AK71" s="337"/>
      <c r="AL71" s="337"/>
      <c r="AM71" s="338"/>
      <c r="AP71" s="34"/>
      <c r="AS71" s="34"/>
      <c r="AT71" s="4"/>
      <c r="AU71" s="9"/>
      <c r="AV71" s="9"/>
      <c r="AW71" s="159"/>
      <c r="AX71" s="159"/>
      <c r="AY71" s="159"/>
    </row>
    <row r="72" spans="1:51" ht="50.1" customHeight="1" x14ac:dyDescent="0.2">
      <c r="A72" s="151" t="s">
        <v>110</v>
      </c>
      <c r="B72" s="375" t="s">
        <v>286</v>
      </c>
      <c r="C72" s="376"/>
      <c r="D72" s="377" t="s">
        <v>56</v>
      </c>
      <c r="E72" s="378"/>
      <c r="F72" s="387" t="s">
        <v>144</v>
      </c>
      <c r="G72" s="379"/>
      <c r="H72" s="379"/>
      <c r="I72" s="379"/>
      <c r="J72" s="379"/>
      <c r="K72" s="379"/>
      <c r="L72" s="379"/>
      <c r="M72" s="379"/>
      <c r="N72" s="379"/>
      <c r="O72" s="379"/>
      <c r="P72" s="379"/>
      <c r="Q72" s="379"/>
      <c r="R72" s="380"/>
      <c r="S72" s="175" t="s">
        <v>5</v>
      </c>
      <c r="T72" s="176"/>
      <c r="U72" s="327">
        <v>15.5</v>
      </c>
      <c r="V72" s="328"/>
      <c r="W72" s="329"/>
      <c r="X72" s="339">
        <v>81.88</v>
      </c>
      <c r="Y72" s="340"/>
      <c r="Z72" s="340"/>
      <c r="AA72" s="333">
        <f>ROUND(X72*U72,2)</f>
        <v>1269.1400000000001</v>
      </c>
      <c r="AB72" s="334"/>
      <c r="AC72" s="334"/>
      <c r="AD72" s="335"/>
      <c r="AE72" s="336">
        <f>ROUND(X72*(1+AI$18),2)</f>
        <v>100.44</v>
      </c>
      <c r="AF72" s="337"/>
      <c r="AG72" s="337"/>
      <c r="AH72" s="337">
        <f>ROUND(AE72*U72,2)</f>
        <v>1556.82</v>
      </c>
      <c r="AI72" s="337"/>
      <c r="AJ72" s="337"/>
      <c r="AK72" s="337"/>
      <c r="AL72" s="337"/>
      <c r="AM72" s="338"/>
      <c r="AP72" s="34"/>
      <c r="AR72" s="41"/>
      <c r="AU72" s="9"/>
      <c r="AV72" s="9"/>
      <c r="AW72" s="197"/>
      <c r="AX72" s="197"/>
      <c r="AY72" s="197"/>
    </row>
    <row r="73" spans="1:51" s="43" customFormat="1" ht="65.099999999999994" customHeight="1" x14ac:dyDescent="0.2">
      <c r="A73" s="151" t="s">
        <v>224</v>
      </c>
      <c r="B73" s="375" t="s">
        <v>210</v>
      </c>
      <c r="C73" s="376"/>
      <c r="D73" s="377" t="s">
        <v>56</v>
      </c>
      <c r="E73" s="378"/>
      <c r="F73" s="387" t="s">
        <v>209</v>
      </c>
      <c r="G73" s="379"/>
      <c r="H73" s="379"/>
      <c r="I73" s="379"/>
      <c r="J73" s="379"/>
      <c r="K73" s="379"/>
      <c r="L73" s="379"/>
      <c r="M73" s="379"/>
      <c r="N73" s="379"/>
      <c r="O73" s="379"/>
      <c r="P73" s="379"/>
      <c r="Q73" s="379"/>
      <c r="R73" s="380"/>
      <c r="S73" s="175" t="s">
        <v>69</v>
      </c>
      <c r="T73" s="176"/>
      <c r="U73" s="327">
        <v>496.47</v>
      </c>
      <c r="V73" s="328"/>
      <c r="W73" s="329"/>
      <c r="X73" s="339">
        <v>79.040000000000006</v>
      </c>
      <c r="Y73" s="340"/>
      <c r="Z73" s="357"/>
      <c r="AA73" s="347">
        <f t="shared" ref="AA73" si="29">ROUND(X73*U73,2)</f>
        <v>39240.99</v>
      </c>
      <c r="AB73" s="348"/>
      <c r="AC73" s="348"/>
      <c r="AD73" s="349"/>
      <c r="AE73" s="350">
        <f t="shared" ref="AE73" si="30">ROUND(X73*(1+AI$18),2)</f>
        <v>96.96</v>
      </c>
      <c r="AF73" s="351"/>
      <c r="AG73" s="352"/>
      <c r="AH73" s="337">
        <f>ROUND(AE73*U73,2)</f>
        <v>48137.73</v>
      </c>
      <c r="AI73" s="337"/>
      <c r="AJ73" s="337"/>
      <c r="AK73" s="337"/>
      <c r="AL73" s="337"/>
      <c r="AM73" s="338"/>
      <c r="AP73" s="34"/>
      <c r="AT73" s="4"/>
      <c r="AU73" s="9"/>
      <c r="AV73" s="9"/>
      <c r="AW73" s="149"/>
      <c r="AX73" s="149"/>
      <c r="AY73" s="149"/>
    </row>
    <row r="74" spans="1:51" s="43" customFormat="1" ht="65.099999999999994" customHeight="1" x14ac:dyDescent="0.2">
      <c r="A74" s="151" t="s">
        <v>243</v>
      </c>
      <c r="B74" s="375" t="s">
        <v>226</v>
      </c>
      <c r="C74" s="376"/>
      <c r="D74" s="377" t="s">
        <v>56</v>
      </c>
      <c r="E74" s="378"/>
      <c r="F74" s="387" t="s">
        <v>225</v>
      </c>
      <c r="G74" s="379"/>
      <c r="H74" s="379"/>
      <c r="I74" s="379"/>
      <c r="J74" s="379"/>
      <c r="K74" s="379"/>
      <c r="L74" s="379"/>
      <c r="M74" s="379"/>
      <c r="N74" s="379"/>
      <c r="O74" s="379"/>
      <c r="P74" s="379"/>
      <c r="Q74" s="379"/>
      <c r="R74" s="380"/>
      <c r="S74" s="175" t="s">
        <v>69</v>
      </c>
      <c r="T74" s="176"/>
      <c r="U74" s="327">
        <v>444.48</v>
      </c>
      <c r="V74" s="328"/>
      <c r="W74" s="329"/>
      <c r="X74" s="339">
        <v>99.04</v>
      </c>
      <c r="Y74" s="340"/>
      <c r="Z74" s="357"/>
      <c r="AA74" s="347">
        <f t="shared" ref="AA74" si="31">ROUND(X74*U74,2)</f>
        <v>44021.3</v>
      </c>
      <c r="AB74" s="348"/>
      <c r="AC74" s="348"/>
      <c r="AD74" s="349"/>
      <c r="AE74" s="350">
        <f t="shared" ref="AE74" si="32">ROUND(X74*(1+AI$18),2)</f>
        <v>121.49</v>
      </c>
      <c r="AF74" s="351"/>
      <c r="AG74" s="352"/>
      <c r="AH74" s="337">
        <f>ROUND(AE74*U74,2)</f>
        <v>53999.88</v>
      </c>
      <c r="AI74" s="337"/>
      <c r="AJ74" s="337"/>
      <c r="AK74" s="337"/>
      <c r="AL74" s="337"/>
      <c r="AM74" s="338"/>
      <c r="AP74" s="34"/>
      <c r="AT74" s="4"/>
      <c r="AU74" s="9"/>
      <c r="AV74" s="9"/>
      <c r="AW74" s="157"/>
      <c r="AX74" s="157"/>
      <c r="AY74" s="157"/>
    </row>
    <row r="75" spans="1:51" s="43" customFormat="1" ht="65.099999999999994" customHeight="1" x14ac:dyDescent="0.2">
      <c r="A75" s="151" t="s">
        <v>302</v>
      </c>
      <c r="B75" s="375" t="s">
        <v>304</v>
      </c>
      <c r="C75" s="376"/>
      <c r="D75" s="377" t="s">
        <v>56</v>
      </c>
      <c r="E75" s="378"/>
      <c r="F75" s="387" t="s">
        <v>303</v>
      </c>
      <c r="G75" s="379"/>
      <c r="H75" s="379"/>
      <c r="I75" s="379"/>
      <c r="J75" s="379"/>
      <c r="K75" s="379"/>
      <c r="L75" s="379"/>
      <c r="M75" s="379"/>
      <c r="N75" s="379"/>
      <c r="O75" s="379"/>
      <c r="P75" s="379"/>
      <c r="Q75" s="379"/>
      <c r="R75" s="380"/>
      <c r="S75" s="175" t="s">
        <v>72</v>
      </c>
      <c r="T75" s="176"/>
      <c r="U75" s="327">
        <v>96.83</v>
      </c>
      <c r="V75" s="328"/>
      <c r="W75" s="329"/>
      <c r="X75" s="339">
        <v>50.21</v>
      </c>
      <c r="Y75" s="340"/>
      <c r="Z75" s="357"/>
      <c r="AA75" s="347">
        <f t="shared" ref="AA75" si="33">ROUND(X75*U75,2)</f>
        <v>4861.83</v>
      </c>
      <c r="AB75" s="348"/>
      <c r="AC75" s="348"/>
      <c r="AD75" s="349"/>
      <c r="AE75" s="350">
        <f t="shared" ref="AE75" si="34">ROUND(X75*(1+AI$18),2)</f>
        <v>61.59</v>
      </c>
      <c r="AF75" s="351"/>
      <c r="AG75" s="352"/>
      <c r="AH75" s="337">
        <f>ROUND(AE75*U75,2)</f>
        <v>5963.76</v>
      </c>
      <c r="AI75" s="337"/>
      <c r="AJ75" s="337"/>
      <c r="AK75" s="337"/>
      <c r="AL75" s="337"/>
      <c r="AM75" s="338"/>
      <c r="AP75" s="34"/>
      <c r="AT75" s="4"/>
      <c r="AU75" s="9"/>
      <c r="AV75" s="9"/>
      <c r="AW75" s="163"/>
      <c r="AX75" s="163"/>
      <c r="AY75" s="163"/>
    </row>
    <row r="76" spans="1:51" ht="50.1" customHeight="1" x14ac:dyDescent="0.2">
      <c r="A76" s="404">
        <v>6</v>
      </c>
      <c r="B76" s="405"/>
      <c r="C76" s="406"/>
      <c r="D76" s="407"/>
      <c r="E76" s="408"/>
      <c r="F76" s="409" t="s">
        <v>99</v>
      </c>
      <c r="G76" s="410"/>
      <c r="H76" s="410"/>
      <c r="I76" s="410"/>
      <c r="J76" s="410"/>
      <c r="K76" s="410"/>
      <c r="L76" s="410"/>
      <c r="M76" s="410"/>
      <c r="N76" s="410"/>
      <c r="O76" s="410"/>
      <c r="P76" s="410"/>
      <c r="Q76" s="410"/>
      <c r="R76" s="411"/>
      <c r="S76" s="419"/>
      <c r="T76" s="420"/>
      <c r="U76" s="421"/>
      <c r="V76" s="422"/>
      <c r="W76" s="423"/>
      <c r="X76" s="424"/>
      <c r="Y76" s="425"/>
      <c r="Z76" s="426"/>
      <c r="AA76" s="427"/>
      <c r="AB76" s="428"/>
      <c r="AC76" s="428"/>
      <c r="AD76" s="429"/>
      <c r="AE76" s="430"/>
      <c r="AF76" s="431"/>
      <c r="AG76" s="431"/>
      <c r="AH76" s="432">
        <f>AH77+AH80+AH81+AH82+AH85+AH86+AH84+AH87+AH78+AH79+AH88+AH89+AH90</f>
        <v>13003.380000000001</v>
      </c>
      <c r="AI76" s="432"/>
      <c r="AJ76" s="432"/>
      <c r="AK76" s="432"/>
      <c r="AL76" s="432"/>
      <c r="AM76" s="433"/>
      <c r="AP76" s="34"/>
      <c r="AR76" s="41"/>
      <c r="AU76" s="9"/>
      <c r="AV76" s="9"/>
      <c r="AW76" s="291"/>
      <c r="AX76" s="291"/>
      <c r="AY76" s="291"/>
    </row>
    <row r="77" spans="1:51" ht="50.1" customHeight="1" x14ac:dyDescent="0.2">
      <c r="A77" s="151" t="s">
        <v>111</v>
      </c>
      <c r="B77" s="375" t="s">
        <v>170</v>
      </c>
      <c r="C77" s="376"/>
      <c r="D77" s="377" t="s">
        <v>56</v>
      </c>
      <c r="E77" s="378"/>
      <c r="F77" s="400" t="s">
        <v>169</v>
      </c>
      <c r="G77" s="401"/>
      <c r="H77" s="401"/>
      <c r="I77" s="401"/>
      <c r="J77" s="401"/>
      <c r="K77" s="401"/>
      <c r="L77" s="401"/>
      <c r="M77" s="401"/>
      <c r="N77" s="401"/>
      <c r="O77" s="401"/>
      <c r="P77" s="401"/>
      <c r="Q77" s="401"/>
      <c r="R77" s="402"/>
      <c r="S77" s="175" t="s">
        <v>72</v>
      </c>
      <c r="T77" s="176"/>
      <c r="U77" s="327">
        <v>1.0920000000000001</v>
      </c>
      <c r="V77" s="328"/>
      <c r="W77" s="329"/>
      <c r="X77" s="339">
        <v>350.52</v>
      </c>
      <c r="Y77" s="340"/>
      <c r="Z77" s="357"/>
      <c r="AA77" s="347">
        <f t="shared" ref="AA77" si="35">ROUND(X77*U77,2)</f>
        <v>382.77</v>
      </c>
      <c r="AB77" s="348"/>
      <c r="AC77" s="348"/>
      <c r="AD77" s="349"/>
      <c r="AE77" s="350">
        <f>ROUND(X77*(1+AI$18),2)</f>
        <v>429.98</v>
      </c>
      <c r="AF77" s="351"/>
      <c r="AG77" s="352"/>
      <c r="AH77" s="337">
        <f t="shared" ref="AH77:AH84" si="36">ROUND(AE77*U77,2)</f>
        <v>469.54</v>
      </c>
      <c r="AI77" s="337"/>
      <c r="AJ77" s="337"/>
      <c r="AK77" s="337"/>
      <c r="AL77" s="337"/>
      <c r="AM77" s="338"/>
      <c r="AP77" s="34"/>
      <c r="AU77" s="9"/>
      <c r="AV77" s="9"/>
      <c r="AW77" s="292"/>
      <c r="AX77" s="292"/>
      <c r="AY77" s="292"/>
    </row>
    <row r="78" spans="1:51" s="43" customFormat="1" ht="50.1" customHeight="1" x14ac:dyDescent="0.2">
      <c r="A78" s="151" t="s">
        <v>188</v>
      </c>
      <c r="B78" s="375" t="s">
        <v>171</v>
      </c>
      <c r="C78" s="376"/>
      <c r="D78" s="377" t="s">
        <v>56</v>
      </c>
      <c r="E78" s="378"/>
      <c r="F78" s="400" t="s">
        <v>172</v>
      </c>
      <c r="G78" s="401"/>
      <c r="H78" s="401"/>
      <c r="I78" s="401"/>
      <c r="J78" s="401"/>
      <c r="K78" s="401"/>
      <c r="L78" s="401"/>
      <c r="M78" s="401"/>
      <c r="N78" s="401"/>
      <c r="O78" s="401"/>
      <c r="P78" s="401"/>
      <c r="Q78" s="401"/>
      <c r="R78" s="402"/>
      <c r="S78" s="175" t="s">
        <v>93</v>
      </c>
      <c r="T78" s="176"/>
      <c r="U78" s="327">
        <v>1.82</v>
      </c>
      <c r="V78" s="328"/>
      <c r="W78" s="329"/>
      <c r="X78" s="339">
        <v>13.12</v>
      </c>
      <c r="Y78" s="340"/>
      <c r="Z78" s="357"/>
      <c r="AA78" s="347">
        <f t="shared" ref="AA78" si="37">ROUND(X78*U78,2)</f>
        <v>23.88</v>
      </c>
      <c r="AB78" s="348"/>
      <c r="AC78" s="348"/>
      <c r="AD78" s="349"/>
      <c r="AE78" s="350">
        <f>ROUND(X78*(1+AI$18),2)</f>
        <v>16.09</v>
      </c>
      <c r="AF78" s="351"/>
      <c r="AG78" s="352"/>
      <c r="AH78" s="337">
        <f t="shared" si="36"/>
        <v>29.28</v>
      </c>
      <c r="AI78" s="337"/>
      <c r="AJ78" s="337"/>
      <c r="AK78" s="337"/>
      <c r="AL78" s="337"/>
      <c r="AM78" s="338"/>
      <c r="AP78" s="34"/>
      <c r="AT78" s="4"/>
      <c r="AU78" s="9"/>
      <c r="AV78" s="9"/>
      <c r="AW78" s="150"/>
      <c r="AX78" s="150"/>
      <c r="AY78" s="150"/>
    </row>
    <row r="79" spans="1:51" s="43" customFormat="1" ht="69.95" customHeight="1" x14ac:dyDescent="0.2">
      <c r="A79" s="151" t="s">
        <v>135</v>
      </c>
      <c r="B79" s="375" t="s">
        <v>175</v>
      </c>
      <c r="C79" s="376"/>
      <c r="D79" s="377" t="s">
        <v>56</v>
      </c>
      <c r="E79" s="378"/>
      <c r="F79" s="400" t="s">
        <v>174</v>
      </c>
      <c r="G79" s="401"/>
      <c r="H79" s="401"/>
      <c r="I79" s="401"/>
      <c r="J79" s="401"/>
      <c r="K79" s="401"/>
      <c r="L79" s="401"/>
      <c r="M79" s="401"/>
      <c r="N79" s="401"/>
      <c r="O79" s="401"/>
      <c r="P79" s="401"/>
      <c r="Q79" s="401"/>
      <c r="R79" s="402"/>
      <c r="S79" s="175" t="s">
        <v>93</v>
      </c>
      <c r="T79" s="176"/>
      <c r="U79" s="327">
        <v>3.02</v>
      </c>
      <c r="V79" s="328"/>
      <c r="W79" s="329"/>
      <c r="X79" s="339">
        <v>40.380000000000003</v>
      </c>
      <c r="Y79" s="340"/>
      <c r="Z79" s="357"/>
      <c r="AA79" s="347">
        <f t="shared" ref="AA79" si="38">ROUND(X79*U79,2)</f>
        <v>121.95</v>
      </c>
      <c r="AB79" s="348"/>
      <c r="AC79" s="348"/>
      <c r="AD79" s="349"/>
      <c r="AE79" s="350">
        <f>ROUND(X79*(1+AI$18),2)</f>
        <v>49.53</v>
      </c>
      <c r="AF79" s="351"/>
      <c r="AG79" s="352"/>
      <c r="AH79" s="337">
        <f t="shared" si="36"/>
        <v>149.58000000000001</v>
      </c>
      <c r="AI79" s="337"/>
      <c r="AJ79" s="337"/>
      <c r="AK79" s="337"/>
      <c r="AL79" s="337"/>
      <c r="AM79" s="338"/>
      <c r="AP79" s="34"/>
      <c r="AT79" s="4"/>
      <c r="AU79" s="9"/>
      <c r="AV79" s="9"/>
      <c r="AW79" s="150"/>
      <c r="AX79" s="150"/>
      <c r="AY79" s="150"/>
    </row>
    <row r="80" spans="1:51" ht="54.95" customHeight="1" x14ac:dyDescent="0.2">
      <c r="A80" s="151" t="s">
        <v>189</v>
      </c>
      <c r="B80" s="398" t="s">
        <v>77</v>
      </c>
      <c r="C80" s="399"/>
      <c r="D80" s="377" t="s">
        <v>56</v>
      </c>
      <c r="E80" s="378"/>
      <c r="F80" s="387" t="s">
        <v>76</v>
      </c>
      <c r="G80" s="379"/>
      <c r="H80" s="379"/>
      <c r="I80" s="379"/>
      <c r="J80" s="379"/>
      <c r="K80" s="379"/>
      <c r="L80" s="379"/>
      <c r="M80" s="379"/>
      <c r="N80" s="379"/>
      <c r="O80" s="379"/>
      <c r="P80" s="379"/>
      <c r="Q80" s="379"/>
      <c r="R80" s="380"/>
      <c r="S80" s="175" t="s">
        <v>78</v>
      </c>
      <c r="T80" s="176"/>
      <c r="U80" s="327">
        <v>4</v>
      </c>
      <c r="V80" s="328"/>
      <c r="W80" s="329"/>
      <c r="X80" s="355">
        <v>301.88</v>
      </c>
      <c r="Y80" s="356"/>
      <c r="Z80" s="356"/>
      <c r="AA80" s="347">
        <f t="shared" ref="AA80" si="39">ROUND(X80*U80,2)</f>
        <v>1207.52</v>
      </c>
      <c r="AB80" s="348"/>
      <c r="AC80" s="348"/>
      <c r="AD80" s="349"/>
      <c r="AE80" s="350">
        <f>ROUND(X80*(1+AI$18),2)</f>
        <v>370.32</v>
      </c>
      <c r="AF80" s="351"/>
      <c r="AG80" s="352"/>
      <c r="AH80" s="337">
        <f t="shared" si="36"/>
        <v>1481.28</v>
      </c>
      <c r="AI80" s="337"/>
      <c r="AJ80" s="337"/>
      <c r="AK80" s="337"/>
      <c r="AL80" s="337"/>
      <c r="AM80" s="338"/>
      <c r="AP80" s="34"/>
      <c r="AU80" s="9"/>
      <c r="AV80" s="9"/>
      <c r="AW80" s="197"/>
      <c r="AX80" s="197"/>
      <c r="AY80" s="197"/>
    </row>
    <row r="81" spans="1:51" s="43" customFormat="1" ht="50.1" customHeight="1" x14ac:dyDescent="0.2">
      <c r="A81" s="151" t="s">
        <v>151</v>
      </c>
      <c r="B81" s="398" t="s">
        <v>86</v>
      </c>
      <c r="C81" s="399"/>
      <c r="D81" s="377" t="s">
        <v>56</v>
      </c>
      <c r="E81" s="378"/>
      <c r="F81" s="387" t="s">
        <v>85</v>
      </c>
      <c r="G81" s="379"/>
      <c r="H81" s="379"/>
      <c r="I81" s="379"/>
      <c r="J81" s="379"/>
      <c r="K81" s="379"/>
      <c r="L81" s="379"/>
      <c r="M81" s="379"/>
      <c r="N81" s="379"/>
      <c r="O81" s="379"/>
      <c r="P81" s="379"/>
      <c r="Q81" s="379"/>
      <c r="R81" s="380"/>
      <c r="S81" s="175" t="s">
        <v>78</v>
      </c>
      <c r="T81" s="176"/>
      <c r="U81" s="327">
        <v>6</v>
      </c>
      <c r="V81" s="328"/>
      <c r="W81" s="329"/>
      <c r="X81" s="355">
        <v>123.98</v>
      </c>
      <c r="Y81" s="356"/>
      <c r="Z81" s="356"/>
      <c r="AA81" s="347">
        <f t="shared" ref="AA81:AA82" si="40">ROUND(X81*U81,2)</f>
        <v>743.88</v>
      </c>
      <c r="AB81" s="348"/>
      <c r="AC81" s="348"/>
      <c r="AD81" s="349"/>
      <c r="AE81" s="350">
        <f t="shared" ref="AE81:AE85" si="41">ROUND(X81*(1+AI$18),2)</f>
        <v>152.09</v>
      </c>
      <c r="AF81" s="351"/>
      <c r="AG81" s="352"/>
      <c r="AH81" s="337">
        <f t="shared" si="36"/>
        <v>912.54</v>
      </c>
      <c r="AI81" s="337"/>
      <c r="AJ81" s="337"/>
      <c r="AK81" s="337"/>
      <c r="AL81" s="337"/>
      <c r="AM81" s="338"/>
      <c r="AP81" s="34"/>
      <c r="AT81" s="4"/>
      <c r="AU81" s="9"/>
      <c r="AV81" s="9"/>
      <c r="AW81" s="126"/>
      <c r="AX81" s="126"/>
      <c r="AY81" s="126"/>
    </row>
    <row r="82" spans="1:51" s="43" customFormat="1" ht="65.099999999999994" customHeight="1" x14ac:dyDescent="0.2">
      <c r="A82" s="151" t="s">
        <v>168</v>
      </c>
      <c r="B82" s="398" t="s">
        <v>84</v>
      </c>
      <c r="C82" s="399"/>
      <c r="D82" s="377" t="s">
        <v>56</v>
      </c>
      <c r="E82" s="378"/>
      <c r="F82" s="387" t="s">
        <v>83</v>
      </c>
      <c r="G82" s="379"/>
      <c r="H82" s="379"/>
      <c r="I82" s="379"/>
      <c r="J82" s="379"/>
      <c r="K82" s="379"/>
      <c r="L82" s="379"/>
      <c r="M82" s="379"/>
      <c r="N82" s="379"/>
      <c r="O82" s="379"/>
      <c r="P82" s="379"/>
      <c r="Q82" s="379"/>
      <c r="R82" s="380"/>
      <c r="S82" s="175" t="s">
        <v>78</v>
      </c>
      <c r="T82" s="176"/>
      <c r="U82" s="327">
        <v>2</v>
      </c>
      <c r="V82" s="328"/>
      <c r="W82" s="329"/>
      <c r="X82" s="355">
        <v>575.82000000000005</v>
      </c>
      <c r="Y82" s="356"/>
      <c r="Z82" s="358"/>
      <c r="AA82" s="347">
        <f t="shared" si="40"/>
        <v>1151.6400000000001</v>
      </c>
      <c r="AB82" s="348"/>
      <c r="AC82" s="348"/>
      <c r="AD82" s="349"/>
      <c r="AE82" s="350">
        <f t="shared" si="41"/>
        <v>706.36</v>
      </c>
      <c r="AF82" s="351"/>
      <c r="AG82" s="352"/>
      <c r="AH82" s="353">
        <f t="shared" si="36"/>
        <v>1412.72</v>
      </c>
      <c r="AI82" s="351"/>
      <c r="AJ82" s="351"/>
      <c r="AK82" s="351"/>
      <c r="AL82" s="351"/>
      <c r="AM82" s="354"/>
      <c r="AP82" s="34"/>
      <c r="AT82" s="4"/>
      <c r="AU82" s="9"/>
      <c r="AV82" s="9"/>
      <c r="AW82" s="121"/>
      <c r="AX82" s="121"/>
      <c r="AY82" s="121"/>
    </row>
    <row r="83" spans="1:51" s="43" customFormat="1" ht="65.099999999999994" customHeight="1" x14ac:dyDescent="0.2">
      <c r="A83" s="151" t="s">
        <v>190</v>
      </c>
      <c r="B83" s="398" t="s">
        <v>212</v>
      </c>
      <c r="C83" s="399"/>
      <c r="D83" s="377" t="s">
        <v>56</v>
      </c>
      <c r="E83" s="378"/>
      <c r="F83" s="387" t="s">
        <v>211</v>
      </c>
      <c r="G83" s="379"/>
      <c r="H83" s="379"/>
      <c r="I83" s="379"/>
      <c r="J83" s="379"/>
      <c r="K83" s="379"/>
      <c r="L83" s="379"/>
      <c r="M83" s="379"/>
      <c r="N83" s="379"/>
      <c r="O83" s="379"/>
      <c r="P83" s="379"/>
      <c r="Q83" s="379"/>
      <c r="R83" s="380"/>
      <c r="S83" s="175" t="s">
        <v>78</v>
      </c>
      <c r="T83" s="176"/>
      <c r="U83" s="327">
        <v>2</v>
      </c>
      <c r="V83" s="328"/>
      <c r="W83" s="329"/>
      <c r="X83" s="355">
        <v>718.25</v>
      </c>
      <c r="Y83" s="356"/>
      <c r="Z83" s="358"/>
      <c r="AA83" s="347">
        <f t="shared" ref="AA83" si="42">ROUND(X83*U83,2)</f>
        <v>1436.5</v>
      </c>
      <c r="AB83" s="348"/>
      <c r="AC83" s="348"/>
      <c r="AD83" s="349"/>
      <c r="AE83" s="350">
        <f t="shared" ref="AE83" si="43">ROUND(X83*(1+AI$18),2)</f>
        <v>881.08</v>
      </c>
      <c r="AF83" s="351"/>
      <c r="AG83" s="352"/>
      <c r="AH83" s="353">
        <f t="shared" si="36"/>
        <v>1762.16</v>
      </c>
      <c r="AI83" s="351"/>
      <c r="AJ83" s="351"/>
      <c r="AK83" s="351"/>
      <c r="AL83" s="351"/>
      <c r="AM83" s="354"/>
      <c r="AP83" s="34"/>
      <c r="AT83" s="4"/>
      <c r="AU83" s="9"/>
      <c r="AV83" s="9"/>
      <c r="AW83" s="149"/>
      <c r="AX83" s="149"/>
      <c r="AY83" s="149"/>
    </row>
    <row r="84" spans="1:51" s="43" customFormat="1" ht="69.95" customHeight="1" x14ac:dyDescent="0.2">
      <c r="A84" s="151" t="s">
        <v>191</v>
      </c>
      <c r="B84" s="398" t="s">
        <v>148</v>
      </c>
      <c r="C84" s="399"/>
      <c r="D84" s="377" t="s">
        <v>56</v>
      </c>
      <c r="E84" s="378"/>
      <c r="F84" s="387" t="s">
        <v>147</v>
      </c>
      <c r="G84" s="379"/>
      <c r="H84" s="379"/>
      <c r="I84" s="379"/>
      <c r="J84" s="379"/>
      <c r="K84" s="379"/>
      <c r="L84" s="379"/>
      <c r="M84" s="379"/>
      <c r="N84" s="379"/>
      <c r="O84" s="379"/>
      <c r="P84" s="379"/>
      <c r="Q84" s="379"/>
      <c r="R84" s="380"/>
      <c r="S84" s="175" t="s">
        <v>78</v>
      </c>
      <c r="T84" s="176"/>
      <c r="U84" s="327">
        <v>1</v>
      </c>
      <c r="V84" s="328"/>
      <c r="W84" s="329"/>
      <c r="X84" s="355">
        <v>126.5</v>
      </c>
      <c r="Y84" s="356"/>
      <c r="Z84" s="356"/>
      <c r="AA84" s="347">
        <f t="shared" ref="AA84" si="44">ROUND(X84*U84,2)</f>
        <v>126.5</v>
      </c>
      <c r="AB84" s="348"/>
      <c r="AC84" s="348"/>
      <c r="AD84" s="349"/>
      <c r="AE84" s="350">
        <f t="shared" si="41"/>
        <v>155.18</v>
      </c>
      <c r="AF84" s="351"/>
      <c r="AG84" s="352"/>
      <c r="AH84" s="337">
        <f t="shared" si="36"/>
        <v>155.18</v>
      </c>
      <c r="AI84" s="337"/>
      <c r="AJ84" s="337"/>
      <c r="AK84" s="337"/>
      <c r="AL84" s="337"/>
      <c r="AM84" s="338"/>
      <c r="AP84" s="34"/>
      <c r="AT84" s="4"/>
      <c r="AU84" s="9"/>
      <c r="AV84" s="9"/>
      <c r="AW84" s="146"/>
      <c r="AX84" s="146"/>
      <c r="AY84" s="146"/>
    </row>
    <row r="85" spans="1:51" s="43" customFormat="1" ht="75" customHeight="1" x14ac:dyDescent="0.2">
      <c r="A85" s="151" t="s">
        <v>192</v>
      </c>
      <c r="B85" s="398" t="s">
        <v>79</v>
      </c>
      <c r="C85" s="399"/>
      <c r="D85" s="377" t="s">
        <v>56</v>
      </c>
      <c r="E85" s="378"/>
      <c r="F85" s="387" t="s">
        <v>138</v>
      </c>
      <c r="G85" s="379"/>
      <c r="H85" s="379"/>
      <c r="I85" s="379"/>
      <c r="J85" s="379"/>
      <c r="K85" s="379"/>
      <c r="L85" s="379"/>
      <c r="M85" s="379"/>
      <c r="N85" s="379"/>
      <c r="O85" s="379"/>
      <c r="P85" s="379"/>
      <c r="Q85" s="379"/>
      <c r="R85" s="380"/>
      <c r="S85" s="175" t="s">
        <v>78</v>
      </c>
      <c r="T85" s="176"/>
      <c r="U85" s="327">
        <v>1</v>
      </c>
      <c r="V85" s="328"/>
      <c r="W85" s="329"/>
      <c r="X85" s="355">
        <v>313.10000000000002</v>
      </c>
      <c r="Y85" s="356"/>
      <c r="Z85" s="356"/>
      <c r="AA85" s="347">
        <f t="shared" ref="AA85" si="45">ROUND(X85*U85,2)</f>
        <v>313.10000000000002</v>
      </c>
      <c r="AB85" s="348"/>
      <c r="AC85" s="348"/>
      <c r="AD85" s="349"/>
      <c r="AE85" s="350">
        <f t="shared" si="41"/>
        <v>384.08</v>
      </c>
      <c r="AF85" s="351"/>
      <c r="AG85" s="352"/>
      <c r="AH85" s="337">
        <f t="shared" ref="AH85" si="46">ROUND(AE85*U85,2)</f>
        <v>384.08</v>
      </c>
      <c r="AI85" s="337"/>
      <c r="AJ85" s="337"/>
      <c r="AK85" s="337"/>
      <c r="AL85" s="337"/>
      <c r="AM85" s="338"/>
      <c r="AP85" s="34"/>
      <c r="AT85" s="4"/>
      <c r="AU85" s="9"/>
      <c r="AV85" s="9"/>
      <c r="AW85" s="121"/>
      <c r="AX85" s="121"/>
      <c r="AY85" s="121"/>
    </row>
    <row r="86" spans="1:51" s="43" customFormat="1" ht="50.1" customHeight="1" x14ac:dyDescent="0.2">
      <c r="A86" s="151" t="s">
        <v>193</v>
      </c>
      <c r="B86" s="398" t="s">
        <v>288</v>
      </c>
      <c r="C86" s="399"/>
      <c r="D86" s="377" t="s">
        <v>56</v>
      </c>
      <c r="E86" s="378"/>
      <c r="F86" s="387" t="s">
        <v>287</v>
      </c>
      <c r="G86" s="379"/>
      <c r="H86" s="379"/>
      <c r="I86" s="379"/>
      <c r="J86" s="379"/>
      <c r="K86" s="379"/>
      <c r="L86" s="379"/>
      <c r="M86" s="379"/>
      <c r="N86" s="379"/>
      <c r="O86" s="379"/>
      <c r="P86" s="379"/>
      <c r="Q86" s="379"/>
      <c r="R86" s="380"/>
      <c r="S86" s="175" t="s">
        <v>78</v>
      </c>
      <c r="T86" s="176"/>
      <c r="U86" s="327">
        <v>2</v>
      </c>
      <c r="V86" s="328"/>
      <c r="W86" s="329"/>
      <c r="X86" s="355">
        <v>106.34</v>
      </c>
      <c r="Y86" s="356"/>
      <c r="Z86" s="356"/>
      <c r="AA86" s="347">
        <f t="shared" ref="AA86" si="47">ROUND(X86*U86,2)</f>
        <v>212.68</v>
      </c>
      <c r="AB86" s="348"/>
      <c r="AC86" s="348"/>
      <c r="AD86" s="349"/>
      <c r="AE86" s="350">
        <f t="shared" ref="AE86" si="48">ROUND(X86*(1+AI$18),2)</f>
        <v>130.44999999999999</v>
      </c>
      <c r="AF86" s="351"/>
      <c r="AG86" s="352"/>
      <c r="AH86" s="337">
        <f t="shared" ref="AH86" si="49">ROUND(AE86*U86,2)</f>
        <v>260.89999999999998</v>
      </c>
      <c r="AI86" s="337"/>
      <c r="AJ86" s="337"/>
      <c r="AK86" s="337"/>
      <c r="AL86" s="337"/>
      <c r="AM86" s="338"/>
      <c r="AP86" s="34"/>
      <c r="AT86" s="4"/>
      <c r="AU86" s="9"/>
      <c r="AV86" s="9"/>
      <c r="AW86" s="121"/>
      <c r="AX86" s="121"/>
      <c r="AY86" s="121"/>
    </row>
    <row r="87" spans="1:51" s="43" customFormat="1" ht="80.099999999999994" customHeight="1" x14ac:dyDescent="0.2">
      <c r="A87" s="151" t="s">
        <v>194</v>
      </c>
      <c r="B87" s="398" t="s">
        <v>292</v>
      </c>
      <c r="C87" s="399"/>
      <c r="D87" s="377" t="s">
        <v>56</v>
      </c>
      <c r="E87" s="378"/>
      <c r="F87" s="387" t="s">
        <v>291</v>
      </c>
      <c r="G87" s="379"/>
      <c r="H87" s="379"/>
      <c r="I87" s="379"/>
      <c r="J87" s="379"/>
      <c r="K87" s="379"/>
      <c r="L87" s="379"/>
      <c r="M87" s="379"/>
      <c r="N87" s="379"/>
      <c r="O87" s="379"/>
      <c r="P87" s="379"/>
      <c r="Q87" s="379"/>
      <c r="R87" s="380"/>
      <c r="S87" s="175" t="s">
        <v>78</v>
      </c>
      <c r="T87" s="176"/>
      <c r="U87" s="327">
        <v>2</v>
      </c>
      <c r="V87" s="328"/>
      <c r="W87" s="329"/>
      <c r="X87" s="355">
        <v>452.98</v>
      </c>
      <c r="Y87" s="356"/>
      <c r="Z87" s="356"/>
      <c r="AA87" s="347">
        <f t="shared" ref="AA87" si="50">ROUND(X87*U87,2)</f>
        <v>905.96</v>
      </c>
      <c r="AB87" s="348"/>
      <c r="AC87" s="348"/>
      <c r="AD87" s="349"/>
      <c r="AE87" s="350">
        <f t="shared" ref="AE87" si="51">ROUND(X87*(1+AI$18),2)</f>
        <v>555.66999999999996</v>
      </c>
      <c r="AF87" s="351"/>
      <c r="AG87" s="352"/>
      <c r="AH87" s="337">
        <f t="shared" ref="AH87" si="52">ROUND(AE87*U87,2)</f>
        <v>1111.3399999999999</v>
      </c>
      <c r="AI87" s="337"/>
      <c r="AJ87" s="337"/>
      <c r="AK87" s="337"/>
      <c r="AL87" s="337"/>
      <c r="AM87" s="338"/>
      <c r="AP87" s="34"/>
      <c r="AT87" s="4"/>
      <c r="AU87" s="9"/>
      <c r="AV87" s="9"/>
      <c r="AW87" s="147"/>
      <c r="AX87" s="147"/>
      <c r="AY87" s="147"/>
    </row>
    <row r="88" spans="1:51" s="43" customFormat="1" ht="50.1" customHeight="1" x14ac:dyDescent="0.2">
      <c r="A88" s="151" t="s">
        <v>232</v>
      </c>
      <c r="B88" s="398" t="s">
        <v>234</v>
      </c>
      <c r="C88" s="399"/>
      <c r="D88" s="377" t="s">
        <v>56</v>
      </c>
      <c r="E88" s="378"/>
      <c r="F88" s="387" t="s">
        <v>233</v>
      </c>
      <c r="G88" s="379"/>
      <c r="H88" s="379"/>
      <c r="I88" s="379"/>
      <c r="J88" s="379"/>
      <c r="K88" s="379"/>
      <c r="L88" s="379"/>
      <c r="M88" s="379"/>
      <c r="N88" s="379"/>
      <c r="O88" s="379"/>
      <c r="P88" s="379"/>
      <c r="Q88" s="379"/>
      <c r="R88" s="380"/>
      <c r="S88" s="175" t="s">
        <v>78</v>
      </c>
      <c r="T88" s="176"/>
      <c r="U88" s="327">
        <v>4</v>
      </c>
      <c r="V88" s="328"/>
      <c r="W88" s="329"/>
      <c r="X88" s="355">
        <v>200.31</v>
      </c>
      <c r="Y88" s="356"/>
      <c r="Z88" s="356"/>
      <c r="AA88" s="347">
        <f t="shared" ref="AA88" si="53">ROUND(X88*U88,2)</f>
        <v>801.24</v>
      </c>
      <c r="AB88" s="348"/>
      <c r="AC88" s="348"/>
      <c r="AD88" s="349"/>
      <c r="AE88" s="350">
        <f t="shared" ref="AE88" si="54">ROUND(X88*(1+AI$18),2)</f>
        <v>245.72</v>
      </c>
      <c r="AF88" s="351"/>
      <c r="AG88" s="352"/>
      <c r="AH88" s="337">
        <f>ROUND(AE88*U88,2)</f>
        <v>982.88</v>
      </c>
      <c r="AI88" s="337"/>
      <c r="AJ88" s="337"/>
      <c r="AK88" s="337"/>
      <c r="AL88" s="337"/>
      <c r="AM88" s="338"/>
      <c r="AP88" s="34"/>
      <c r="AT88" s="4"/>
      <c r="AU88" s="9"/>
      <c r="AV88" s="9"/>
      <c r="AW88" s="158"/>
      <c r="AX88" s="158"/>
      <c r="AY88" s="158"/>
    </row>
    <row r="89" spans="1:51" s="43" customFormat="1" ht="120" customHeight="1" x14ac:dyDescent="0.2">
      <c r="A89" s="151" t="s">
        <v>307</v>
      </c>
      <c r="B89" s="398" t="s">
        <v>309</v>
      </c>
      <c r="C89" s="399"/>
      <c r="D89" s="377" t="s">
        <v>56</v>
      </c>
      <c r="E89" s="378"/>
      <c r="F89" s="387" t="s">
        <v>306</v>
      </c>
      <c r="G89" s="379"/>
      <c r="H89" s="379"/>
      <c r="I89" s="379"/>
      <c r="J89" s="379"/>
      <c r="K89" s="379"/>
      <c r="L89" s="379"/>
      <c r="M89" s="379"/>
      <c r="N89" s="379"/>
      <c r="O89" s="379"/>
      <c r="P89" s="379"/>
      <c r="Q89" s="379"/>
      <c r="R89" s="380"/>
      <c r="S89" s="175" t="s">
        <v>227</v>
      </c>
      <c r="T89" s="176"/>
      <c r="U89" s="327">
        <v>6</v>
      </c>
      <c r="V89" s="328"/>
      <c r="W89" s="329"/>
      <c r="X89" s="355">
        <v>505.53</v>
      </c>
      <c r="Y89" s="356"/>
      <c r="Z89" s="356"/>
      <c r="AA89" s="347">
        <f t="shared" ref="AA89" si="55">ROUND(X89*U89,2)</f>
        <v>3033.18</v>
      </c>
      <c r="AB89" s="348"/>
      <c r="AC89" s="348"/>
      <c r="AD89" s="349"/>
      <c r="AE89" s="350">
        <f t="shared" ref="AE89" si="56">ROUND(X89*(1+AI$18),2)</f>
        <v>620.13</v>
      </c>
      <c r="AF89" s="351"/>
      <c r="AG89" s="352"/>
      <c r="AH89" s="337">
        <f>ROUND(AE89*U89,2)</f>
        <v>3720.78</v>
      </c>
      <c r="AI89" s="337"/>
      <c r="AJ89" s="337"/>
      <c r="AK89" s="337"/>
      <c r="AL89" s="337"/>
      <c r="AM89" s="338"/>
      <c r="AP89" s="34"/>
      <c r="AT89" s="4"/>
      <c r="AU89" s="9"/>
      <c r="AV89" s="9"/>
      <c r="AW89" s="158"/>
      <c r="AX89" s="158"/>
      <c r="AY89" s="158"/>
    </row>
    <row r="90" spans="1:51" s="43" customFormat="1" ht="50.1" customHeight="1" x14ac:dyDescent="0.2">
      <c r="A90" s="151" t="s">
        <v>308</v>
      </c>
      <c r="B90" s="398" t="s">
        <v>311</v>
      </c>
      <c r="C90" s="399"/>
      <c r="D90" s="377" t="s">
        <v>56</v>
      </c>
      <c r="E90" s="378"/>
      <c r="F90" s="387" t="s">
        <v>310</v>
      </c>
      <c r="G90" s="379"/>
      <c r="H90" s="379"/>
      <c r="I90" s="379"/>
      <c r="J90" s="379"/>
      <c r="K90" s="379"/>
      <c r="L90" s="379"/>
      <c r="M90" s="379"/>
      <c r="N90" s="379"/>
      <c r="O90" s="379"/>
      <c r="P90" s="379"/>
      <c r="Q90" s="379"/>
      <c r="R90" s="380"/>
      <c r="S90" s="175" t="s">
        <v>32</v>
      </c>
      <c r="T90" s="176"/>
      <c r="U90" s="327">
        <v>1</v>
      </c>
      <c r="V90" s="328"/>
      <c r="W90" s="329"/>
      <c r="X90" s="355">
        <v>1576</v>
      </c>
      <c r="Y90" s="356"/>
      <c r="Z90" s="356"/>
      <c r="AA90" s="347">
        <f t="shared" ref="AA90" si="57">ROUND(X90*U90,2)</f>
        <v>1576</v>
      </c>
      <c r="AB90" s="348"/>
      <c r="AC90" s="348"/>
      <c r="AD90" s="349"/>
      <c r="AE90" s="350">
        <f t="shared" ref="AE90" si="58">ROUND(X90*(1+AI$18),2)</f>
        <v>1933.28</v>
      </c>
      <c r="AF90" s="351"/>
      <c r="AG90" s="352"/>
      <c r="AH90" s="337">
        <f>ROUND(AE90*U90,2)</f>
        <v>1933.28</v>
      </c>
      <c r="AI90" s="337"/>
      <c r="AJ90" s="337"/>
      <c r="AK90" s="337"/>
      <c r="AL90" s="337"/>
      <c r="AM90" s="338"/>
      <c r="AP90" s="34"/>
      <c r="AT90" s="4"/>
      <c r="AU90" s="9"/>
      <c r="AV90" s="9"/>
      <c r="AW90" s="163"/>
      <c r="AX90" s="163"/>
      <c r="AY90" s="163"/>
    </row>
    <row r="91" spans="1:51" s="43" customFormat="1" ht="50.1" customHeight="1" x14ac:dyDescent="0.2">
      <c r="A91" s="404">
        <v>7</v>
      </c>
      <c r="B91" s="405"/>
      <c r="C91" s="406"/>
      <c r="D91" s="407"/>
      <c r="E91" s="408"/>
      <c r="F91" s="409" t="s">
        <v>98</v>
      </c>
      <c r="G91" s="410"/>
      <c r="H91" s="410"/>
      <c r="I91" s="410"/>
      <c r="J91" s="410"/>
      <c r="K91" s="410"/>
      <c r="L91" s="410"/>
      <c r="M91" s="410"/>
      <c r="N91" s="410"/>
      <c r="O91" s="410"/>
      <c r="P91" s="410"/>
      <c r="Q91" s="410"/>
      <c r="R91" s="411"/>
      <c r="S91" s="419"/>
      <c r="T91" s="420"/>
      <c r="U91" s="421"/>
      <c r="V91" s="422"/>
      <c r="W91" s="423"/>
      <c r="X91" s="424"/>
      <c r="Y91" s="425"/>
      <c r="Z91" s="426"/>
      <c r="AA91" s="427"/>
      <c r="AB91" s="428"/>
      <c r="AC91" s="428"/>
      <c r="AD91" s="429"/>
      <c r="AE91" s="430"/>
      <c r="AF91" s="431"/>
      <c r="AG91" s="431"/>
      <c r="AH91" s="432">
        <f>AH93+AH94+AH95+AH96+AH97+AH92</f>
        <v>5938.21</v>
      </c>
      <c r="AI91" s="432"/>
      <c r="AJ91" s="432"/>
      <c r="AK91" s="432"/>
      <c r="AL91" s="432"/>
      <c r="AM91" s="433"/>
      <c r="AP91" s="34"/>
      <c r="AT91" s="4"/>
      <c r="AU91" s="9"/>
      <c r="AV91" s="9"/>
      <c r="AW91" s="125"/>
      <c r="AX91" s="125"/>
      <c r="AY91" s="125"/>
    </row>
    <row r="92" spans="1:51" s="43" customFormat="1" ht="50.1" customHeight="1" x14ac:dyDescent="0.2">
      <c r="A92" s="151" t="s">
        <v>195</v>
      </c>
      <c r="B92" s="398" t="s">
        <v>231</v>
      </c>
      <c r="C92" s="399"/>
      <c r="D92" s="377" t="s">
        <v>56</v>
      </c>
      <c r="E92" s="378"/>
      <c r="F92" s="387" t="s">
        <v>230</v>
      </c>
      <c r="G92" s="379"/>
      <c r="H92" s="379"/>
      <c r="I92" s="379"/>
      <c r="J92" s="379"/>
      <c r="K92" s="379"/>
      <c r="L92" s="379"/>
      <c r="M92" s="379"/>
      <c r="N92" s="379"/>
      <c r="O92" s="379"/>
      <c r="P92" s="379"/>
      <c r="Q92" s="379"/>
      <c r="R92" s="380"/>
      <c r="S92" s="175" t="s">
        <v>227</v>
      </c>
      <c r="T92" s="176"/>
      <c r="U92" s="327">
        <v>352</v>
      </c>
      <c r="V92" s="328"/>
      <c r="W92" s="329"/>
      <c r="X92" s="355">
        <v>2.9</v>
      </c>
      <c r="Y92" s="356"/>
      <c r="Z92" s="358"/>
      <c r="AA92" s="347">
        <f t="shared" ref="AA92" si="59">ROUND(X92*U92,2)</f>
        <v>1020.8</v>
      </c>
      <c r="AB92" s="348"/>
      <c r="AC92" s="348"/>
      <c r="AD92" s="349"/>
      <c r="AE92" s="350">
        <f>ROUND(X92*(1+AI$18),2)</f>
        <v>3.56</v>
      </c>
      <c r="AF92" s="351"/>
      <c r="AG92" s="352"/>
      <c r="AH92" s="353">
        <f t="shared" ref="AH92" si="60">ROUND(AE92*U92,2)</f>
        <v>1253.1199999999999</v>
      </c>
      <c r="AI92" s="351"/>
      <c r="AJ92" s="351"/>
      <c r="AK92" s="351"/>
      <c r="AL92" s="351"/>
      <c r="AM92" s="354"/>
      <c r="AP92" s="34"/>
      <c r="AT92" s="4"/>
      <c r="AU92" s="9"/>
      <c r="AV92" s="9"/>
      <c r="AW92" s="158"/>
      <c r="AX92" s="158"/>
      <c r="AY92" s="158"/>
    </row>
    <row r="93" spans="1:51" s="43" customFormat="1" ht="129.94999999999999" customHeight="1" x14ac:dyDescent="0.2">
      <c r="A93" s="151" t="s">
        <v>112</v>
      </c>
      <c r="B93" s="398" t="s">
        <v>80</v>
      </c>
      <c r="C93" s="399"/>
      <c r="D93" s="377" t="s">
        <v>56</v>
      </c>
      <c r="E93" s="378"/>
      <c r="F93" s="387" t="s">
        <v>139</v>
      </c>
      <c r="G93" s="379"/>
      <c r="H93" s="379"/>
      <c r="I93" s="379"/>
      <c r="J93" s="379"/>
      <c r="K93" s="379"/>
      <c r="L93" s="379"/>
      <c r="M93" s="379"/>
      <c r="N93" s="379"/>
      <c r="O93" s="379"/>
      <c r="P93" s="379"/>
      <c r="Q93" s="379"/>
      <c r="R93" s="380"/>
      <c r="S93" s="175" t="s">
        <v>78</v>
      </c>
      <c r="T93" s="176"/>
      <c r="U93" s="327">
        <v>1</v>
      </c>
      <c r="V93" s="328"/>
      <c r="W93" s="329"/>
      <c r="X93" s="355">
        <v>226.27</v>
      </c>
      <c r="Y93" s="356"/>
      <c r="Z93" s="358"/>
      <c r="AA93" s="347">
        <f t="shared" ref="AA93:AA95" si="61">ROUND(X93*U93,2)</f>
        <v>226.27</v>
      </c>
      <c r="AB93" s="348"/>
      <c r="AC93" s="348"/>
      <c r="AD93" s="349"/>
      <c r="AE93" s="350">
        <f>ROUND(X93*(1+AI$18),2)</f>
        <v>277.57</v>
      </c>
      <c r="AF93" s="351"/>
      <c r="AG93" s="352"/>
      <c r="AH93" s="353">
        <f t="shared" ref="AH93:AH96" si="62">ROUND(AE93*U93,2)</f>
        <v>277.57</v>
      </c>
      <c r="AI93" s="351"/>
      <c r="AJ93" s="351"/>
      <c r="AK93" s="351"/>
      <c r="AL93" s="351"/>
      <c r="AM93" s="354"/>
      <c r="AP93" s="34"/>
      <c r="AT93" s="4"/>
      <c r="AU93" s="9"/>
      <c r="AV93" s="9"/>
      <c r="AW93" s="121"/>
      <c r="AX93" s="121"/>
      <c r="AY93" s="121"/>
    </row>
    <row r="94" spans="1:51" s="43" customFormat="1" ht="110.1" customHeight="1" x14ac:dyDescent="0.2">
      <c r="A94" s="151" t="s">
        <v>113</v>
      </c>
      <c r="B94" s="398" t="s">
        <v>81</v>
      </c>
      <c r="C94" s="399"/>
      <c r="D94" s="377" t="s">
        <v>56</v>
      </c>
      <c r="E94" s="378"/>
      <c r="F94" s="387" t="s">
        <v>140</v>
      </c>
      <c r="G94" s="379"/>
      <c r="H94" s="379"/>
      <c r="I94" s="379"/>
      <c r="J94" s="379"/>
      <c r="K94" s="379"/>
      <c r="L94" s="379"/>
      <c r="M94" s="379"/>
      <c r="N94" s="379"/>
      <c r="O94" s="379"/>
      <c r="P94" s="379"/>
      <c r="Q94" s="379"/>
      <c r="R94" s="380"/>
      <c r="S94" s="175" t="s">
        <v>78</v>
      </c>
      <c r="T94" s="176"/>
      <c r="U94" s="327">
        <v>6</v>
      </c>
      <c r="V94" s="328"/>
      <c r="W94" s="329"/>
      <c r="X94" s="355">
        <v>143.11000000000001</v>
      </c>
      <c r="Y94" s="356"/>
      <c r="Z94" s="358"/>
      <c r="AA94" s="347">
        <f t="shared" si="61"/>
        <v>858.66</v>
      </c>
      <c r="AB94" s="348"/>
      <c r="AC94" s="348"/>
      <c r="AD94" s="349"/>
      <c r="AE94" s="350">
        <f>ROUND(X94*(1+AI$18),2)</f>
        <v>175.55</v>
      </c>
      <c r="AF94" s="351"/>
      <c r="AG94" s="352"/>
      <c r="AH94" s="353">
        <f t="shared" si="62"/>
        <v>1053.3</v>
      </c>
      <c r="AI94" s="351"/>
      <c r="AJ94" s="351"/>
      <c r="AK94" s="351"/>
      <c r="AL94" s="351"/>
      <c r="AM94" s="354"/>
      <c r="AP94" s="34"/>
      <c r="AT94" s="4"/>
      <c r="AU94" s="9"/>
      <c r="AV94" s="9"/>
      <c r="AW94" s="121"/>
      <c r="AX94" s="121"/>
      <c r="AY94" s="121"/>
    </row>
    <row r="95" spans="1:51" s="43" customFormat="1" ht="129.94999999999999" customHeight="1" x14ac:dyDescent="0.2">
      <c r="A95" s="151" t="s">
        <v>173</v>
      </c>
      <c r="B95" s="398" t="s">
        <v>82</v>
      </c>
      <c r="C95" s="399"/>
      <c r="D95" s="377" t="s">
        <v>56</v>
      </c>
      <c r="E95" s="378"/>
      <c r="F95" s="387" t="s">
        <v>145</v>
      </c>
      <c r="G95" s="379"/>
      <c r="H95" s="379"/>
      <c r="I95" s="379"/>
      <c r="J95" s="379"/>
      <c r="K95" s="379"/>
      <c r="L95" s="379"/>
      <c r="M95" s="379"/>
      <c r="N95" s="379"/>
      <c r="O95" s="379"/>
      <c r="P95" s="379"/>
      <c r="Q95" s="379"/>
      <c r="R95" s="380"/>
      <c r="S95" s="175" t="s">
        <v>78</v>
      </c>
      <c r="T95" s="176"/>
      <c r="U95" s="327">
        <v>2</v>
      </c>
      <c r="V95" s="328"/>
      <c r="W95" s="329"/>
      <c r="X95" s="355">
        <v>282</v>
      </c>
      <c r="Y95" s="356"/>
      <c r="Z95" s="358"/>
      <c r="AA95" s="347">
        <f t="shared" si="61"/>
        <v>564</v>
      </c>
      <c r="AB95" s="348"/>
      <c r="AC95" s="348"/>
      <c r="AD95" s="349"/>
      <c r="AE95" s="350">
        <f>ROUND(X95*(1+AI$18),2)</f>
        <v>345.93</v>
      </c>
      <c r="AF95" s="351"/>
      <c r="AG95" s="352"/>
      <c r="AH95" s="353">
        <f t="shared" si="62"/>
        <v>691.86</v>
      </c>
      <c r="AI95" s="351"/>
      <c r="AJ95" s="351"/>
      <c r="AK95" s="351"/>
      <c r="AL95" s="351"/>
      <c r="AM95" s="354"/>
      <c r="AP95" s="34"/>
      <c r="AT95" s="4"/>
      <c r="AU95" s="9"/>
      <c r="AV95" s="9"/>
      <c r="AW95" s="121"/>
      <c r="AX95" s="121"/>
      <c r="AY95" s="121"/>
    </row>
    <row r="96" spans="1:51" s="43" customFormat="1" ht="54.95" customHeight="1" x14ac:dyDescent="0.2">
      <c r="A96" s="151" t="s">
        <v>244</v>
      </c>
      <c r="B96" s="398" t="s">
        <v>92</v>
      </c>
      <c r="C96" s="399"/>
      <c r="D96" s="377" t="s">
        <v>56</v>
      </c>
      <c r="E96" s="378"/>
      <c r="F96" s="387" t="s">
        <v>146</v>
      </c>
      <c r="G96" s="379"/>
      <c r="H96" s="379"/>
      <c r="I96" s="379"/>
      <c r="J96" s="379"/>
      <c r="K96" s="379"/>
      <c r="L96" s="379"/>
      <c r="M96" s="379"/>
      <c r="N96" s="379"/>
      <c r="O96" s="379"/>
      <c r="P96" s="379"/>
      <c r="Q96" s="379"/>
      <c r="R96" s="380"/>
      <c r="S96" s="175" t="s">
        <v>78</v>
      </c>
      <c r="T96" s="176"/>
      <c r="U96" s="327">
        <v>4</v>
      </c>
      <c r="V96" s="328"/>
      <c r="W96" s="329"/>
      <c r="X96" s="355">
        <v>118.32</v>
      </c>
      <c r="Y96" s="356"/>
      <c r="Z96" s="358"/>
      <c r="AA96" s="347">
        <f t="shared" ref="AA96" si="63">ROUND(X96*U96,2)</f>
        <v>473.28</v>
      </c>
      <c r="AB96" s="348"/>
      <c r="AC96" s="348"/>
      <c r="AD96" s="349"/>
      <c r="AE96" s="350">
        <f t="shared" ref="AE96" si="64">ROUND(X96*(1+AI$18),2)</f>
        <v>145.13999999999999</v>
      </c>
      <c r="AF96" s="351"/>
      <c r="AG96" s="352"/>
      <c r="AH96" s="353">
        <f t="shared" si="62"/>
        <v>580.55999999999995</v>
      </c>
      <c r="AI96" s="351"/>
      <c r="AJ96" s="351"/>
      <c r="AK96" s="351"/>
      <c r="AL96" s="351"/>
      <c r="AM96" s="354"/>
      <c r="AP96" s="34"/>
      <c r="AT96" s="4"/>
      <c r="AU96" s="9"/>
      <c r="AV96" s="9"/>
      <c r="AW96" s="123"/>
      <c r="AX96" s="123"/>
      <c r="AY96" s="123"/>
    </row>
    <row r="97" spans="1:51" s="43" customFormat="1" ht="50.1" customHeight="1" x14ac:dyDescent="0.2">
      <c r="A97" s="151" t="s">
        <v>245</v>
      </c>
      <c r="B97" s="398" t="s">
        <v>229</v>
      </c>
      <c r="C97" s="399"/>
      <c r="D97" s="377" t="s">
        <v>56</v>
      </c>
      <c r="E97" s="378"/>
      <c r="F97" s="387" t="s">
        <v>228</v>
      </c>
      <c r="G97" s="379"/>
      <c r="H97" s="379"/>
      <c r="I97" s="379"/>
      <c r="J97" s="379"/>
      <c r="K97" s="379"/>
      <c r="L97" s="379"/>
      <c r="M97" s="379"/>
      <c r="N97" s="379"/>
      <c r="O97" s="379"/>
      <c r="P97" s="379"/>
      <c r="Q97" s="379"/>
      <c r="R97" s="380"/>
      <c r="S97" s="175" t="s">
        <v>32</v>
      </c>
      <c r="T97" s="176"/>
      <c r="U97" s="327">
        <v>10</v>
      </c>
      <c r="V97" s="328"/>
      <c r="W97" s="329"/>
      <c r="X97" s="355">
        <v>169.71</v>
      </c>
      <c r="Y97" s="356"/>
      <c r="Z97" s="356"/>
      <c r="AA97" s="347">
        <f t="shared" ref="AA97" si="65">ROUND(X97*U97,2)</f>
        <v>1697.1</v>
      </c>
      <c r="AB97" s="348"/>
      <c r="AC97" s="348"/>
      <c r="AD97" s="349"/>
      <c r="AE97" s="350">
        <f t="shared" ref="AE97" si="66">ROUND(X97*(1+AI$18),2)</f>
        <v>208.18</v>
      </c>
      <c r="AF97" s="351"/>
      <c r="AG97" s="352"/>
      <c r="AH97" s="337">
        <f t="shared" ref="AH97" si="67">ROUND(AE97*U97,2)</f>
        <v>2081.8000000000002</v>
      </c>
      <c r="AI97" s="337"/>
      <c r="AJ97" s="337"/>
      <c r="AK97" s="337"/>
      <c r="AL97" s="337"/>
      <c r="AM97" s="338"/>
      <c r="AP97" s="34"/>
      <c r="AT97" s="4"/>
      <c r="AU97" s="9"/>
      <c r="AV97" s="9"/>
      <c r="AW97" s="121"/>
      <c r="AX97" s="121"/>
      <c r="AY97" s="121"/>
    </row>
    <row r="98" spans="1:51" s="43" customFormat="1" ht="50.1" customHeight="1" x14ac:dyDescent="0.2">
      <c r="A98" s="404">
        <v>8</v>
      </c>
      <c r="B98" s="405"/>
      <c r="C98" s="406"/>
      <c r="D98" s="407"/>
      <c r="E98" s="408"/>
      <c r="F98" s="409" t="s">
        <v>105</v>
      </c>
      <c r="G98" s="410"/>
      <c r="H98" s="410"/>
      <c r="I98" s="410"/>
      <c r="J98" s="410"/>
      <c r="K98" s="410"/>
      <c r="L98" s="410"/>
      <c r="M98" s="410"/>
      <c r="N98" s="410"/>
      <c r="O98" s="410"/>
      <c r="P98" s="410"/>
      <c r="Q98" s="410"/>
      <c r="R98" s="411"/>
      <c r="S98" s="419"/>
      <c r="T98" s="420"/>
      <c r="U98" s="421"/>
      <c r="V98" s="422"/>
      <c r="W98" s="423"/>
      <c r="X98" s="424"/>
      <c r="Y98" s="425"/>
      <c r="Z98" s="426"/>
      <c r="AA98" s="427"/>
      <c r="AB98" s="428"/>
      <c r="AC98" s="428"/>
      <c r="AD98" s="429"/>
      <c r="AE98" s="430"/>
      <c r="AF98" s="431"/>
      <c r="AG98" s="431"/>
      <c r="AH98" s="432">
        <f>AH100+AH101+AH102+AH99+AH103+AH104+AH105</f>
        <v>107273.23</v>
      </c>
      <c r="AI98" s="432"/>
      <c r="AJ98" s="432"/>
      <c r="AK98" s="432"/>
      <c r="AL98" s="432"/>
      <c r="AM98" s="433"/>
      <c r="AP98" s="34"/>
      <c r="AT98" s="4"/>
      <c r="AU98" s="9"/>
      <c r="AV98" s="9"/>
      <c r="AW98" s="121"/>
      <c r="AX98" s="121"/>
      <c r="AY98" s="121"/>
    </row>
    <row r="99" spans="1:51" s="43" customFormat="1" ht="65.099999999999994" customHeight="1" x14ac:dyDescent="0.2">
      <c r="A99" s="151" t="s">
        <v>305</v>
      </c>
      <c r="B99" s="398" t="s">
        <v>294</v>
      </c>
      <c r="C99" s="399"/>
      <c r="D99" s="377" t="s">
        <v>56</v>
      </c>
      <c r="E99" s="378"/>
      <c r="F99" s="390" t="s">
        <v>293</v>
      </c>
      <c r="G99" s="391"/>
      <c r="H99" s="391"/>
      <c r="I99" s="391"/>
      <c r="J99" s="391"/>
      <c r="K99" s="391"/>
      <c r="L99" s="391"/>
      <c r="M99" s="391"/>
      <c r="N99" s="391"/>
      <c r="O99" s="391"/>
      <c r="P99" s="391"/>
      <c r="Q99" s="391"/>
      <c r="R99" s="392"/>
      <c r="S99" s="175" t="s">
        <v>93</v>
      </c>
      <c r="T99" s="176"/>
      <c r="U99" s="327">
        <v>28</v>
      </c>
      <c r="V99" s="328"/>
      <c r="W99" s="329"/>
      <c r="X99" s="355">
        <v>324.26</v>
      </c>
      <c r="Y99" s="356"/>
      <c r="Z99" s="356"/>
      <c r="AA99" s="347">
        <f t="shared" ref="AA99" si="68">ROUND(X99*U99,2)</f>
        <v>9079.2800000000007</v>
      </c>
      <c r="AB99" s="348"/>
      <c r="AC99" s="348"/>
      <c r="AD99" s="349"/>
      <c r="AE99" s="350">
        <f t="shared" ref="AE99" si="69">ROUND(X99*(1+AI$18),2)</f>
        <v>397.77</v>
      </c>
      <c r="AF99" s="351"/>
      <c r="AG99" s="352"/>
      <c r="AH99" s="337">
        <f>ROUND(AE99*U99,2)</f>
        <v>11137.56</v>
      </c>
      <c r="AI99" s="337"/>
      <c r="AJ99" s="337"/>
      <c r="AK99" s="337"/>
      <c r="AL99" s="337"/>
      <c r="AM99" s="338"/>
      <c r="AP99" s="34"/>
      <c r="AT99" s="4"/>
      <c r="AU99" s="9"/>
      <c r="AV99" s="9"/>
      <c r="AW99" s="128"/>
      <c r="AX99" s="128"/>
      <c r="AY99" s="128"/>
    </row>
    <row r="100" spans="1:51" s="43" customFormat="1" ht="50.1" customHeight="1" x14ac:dyDescent="0.2">
      <c r="A100" s="151" t="s">
        <v>118</v>
      </c>
      <c r="B100" s="398" t="s">
        <v>164</v>
      </c>
      <c r="C100" s="399"/>
      <c r="D100" s="377" t="s">
        <v>56</v>
      </c>
      <c r="E100" s="378"/>
      <c r="F100" s="387" t="s">
        <v>163</v>
      </c>
      <c r="G100" s="379"/>
      <c r="H100" s="379"/>
      <c r="I100" s="379"/>
      <c r="J100" s="379"/>
      <c r="K100" s="379"/>
      <c r="L100" s="379"/>
      <c r="M100" s="379"/>
      <c r="N100" s="379"/>
      <c r="O100" s="379"/>
      <c r="P100" s="379"/>
      <c r="Q100" s="379"/>
      <c r="R100" s="380"/>
      <c r="S100" s="175" t="s">
        <v>165</v>
      </c>
      <c r="T100" s="176"/>
      <c r="U100" s="327">
        <v>2</v>
      </c>
      <c r="V100" s="328"/>
      <c r="W100" s="329"/>
      <c r="X100" s="355">
        <v>912.5</v>
      </c>
      <c r="Y100" s="356"/>
      <c r="Z100" s="356"/>
      <c r="AA100" s="347">
        <f t="shared" ref="AA100:AA102" si="70">ROUND(X100*U100,2)</f>
        <v>1825</v>
      </c>
      <c r="AB100" s="348"/>
      <c r="AC100" s="348"/>
      <c r="AD100" s="349"/>
      <c r="AE100" s="350">
        <f t="shared" ref="AE100:AE104" si="71">ROUND(X100*(1+AI$18),2)</f>
        <v>1119.3599999999999</v>
      </c>
      <c r="AF100" s="351"/>
      <c r="AG100" s="352"/>
      <c r="AH100" s="337">
        <f t="shared" ref="AH100:AH104" si="72">ROUND(AE100*U100,2)</f>
        <v>2238.7199999999998</v>
      </c>
      <c r="AI100" s="337"/>
      <c r="AJ100" s="337"/>
      <c r="AK100" s="337"/>
      <c r="AL100" s="337"/>
      <c r="AM100" s="338"/>
      <c r="AP100" s="34"/>
      <c r="AT100" s="4"/>
      <c r="AU100" s="9"/>
      <c r="AV100" s="9"/>
      <c r="AW100" s="123"/>
      <c r="AX100" s="123"/>
      <c r="AY100" s="123"/>
    </row>
    <row r="101" spans="1:51" s="43" customFormat="1" ht="50.1" customHeight="1" x14ac:dyDescent="0.2">
      <c r="A101" s="151" t="s">
        <v>119</v>
      </c>
      <c r="B101" s="398" t="s">
        <v>296</v>
      </c>
      <c r="C101" s="399"/>
      <c r="D101" s="377" t="s">
        <v>56</v>
      </c>
      <c r="E101" s="378"/>
      <c r="F101" s="387" t="s">
        <v>295</v>
      </c>
      <c r="G101" s="379"/>
      <c r="H101" s="379"/>
      <c r="I101" s="379"/>
      <c r="J101" s="379"/>
      <c r="K101" s="379"/>
      <c r="L101" s="379"/>
      <c r="M101" s="379"/>
      <c r="N101" s="379"/>
      <c r="O101" s="379"/>
      <c r="P101" s="379"/>
      <c r="Q101" s="379"/>
      <c r="R101" s="380"/>
      <c r="S101" s="175" t="s">
        <v>72</v>
      </c>
      <c r="T101" s="176"/>
      <c r="U101" s="327">
        <v>22.97</v>
      </c>
      <c r="V101" s="328"/>
      <c r="W101" s="329"/>
      <c r="X101" s="355">
        <v>341.45</v>
      </c>
      <c r="Y101" s="356"/>
      <c r="Z101" s="356"/>
      <c r="AA101" s="347">
        <f t="shared" si="70"/>
        <v>7843.11</v>
      </c>
      <c r="AB101" s="348"/>
      <c r="AC101" s="348"/>
      <c r="AD101" s="349"/>
      <c r="AE101" s="350">
        <f t="shared" si="71"/>
        <v>418.86</v>
      </c>
      <c r="AF101" s="351"/>
      <c r="AG101" s="352"/>
      <c r="AH101" s="337">
        <f t="shared" si="72"/>
        <v>9621.2099999999991</v>
      </c>
      <c r="AI101" s="337"/>
      <c r="AJ101" s="337"/>
      <c r="AK101" s="337"/>
      <c r="AL101" s="337"/>
      <c r="AM101" s="338"/>
      <c r="AP101" s="34"/>
      <c r="AT101" s="4"/>
      <c r="AU101" s="9"/>
      <c r="AV101" s="9"/>
      <c r="AW101" s="123"/>
      <c r="AX101" s="123"/>
      <c r="AY101" s="123"/>
    </row>
    <row r="102" spans="1:51" s="43" customFormat="1" ht="54.95" customHeight="1" x14ac:dyDescent="0.2">
      <c r="A102" s="151" t="s">
        <v>128</v>
      </c>
      <c r="B102" s="398" t="s">
        <v>236</v>
      </c>
      <c r="C102" s="399"/>
      <c r="D102" s="377" t="s">
        <v>56</v>
      </c>
      <c r="E102" s="378"/>
      <c r="F102" s="387" t="s">
        <v>235</v>
      </c>
      <c r="G102" s="379"/>
      <c r="H102" s="379"/>
      <c r="I102" s="379"/>
      <c r="J102" s="379"/>
      <c r="K102" s="379"/>
      <c r="L102" s="379"/>
      <c r="M102" s="379"/>
      <c r="N102" s="379"/>
      <c r="O102" s="379"/>
      <c r="P102" s="379"/>
      <c r="Q102" s="379"/>
      <c r="R102" s="380"/>
      <c r="S102" s="175" t="s">
        <v>237</v>
      </c>
      <c r="T102" s="176"/>
      <c r="U102" s="327">
        <v>4</v>
      </c>
      <c r="V102" s="328"/>
      <c r="W102" s="329"/>
      <c r="X102" s="355">
        <v>381.92</v>
      </c>
      <c r="Y102" s="356"/>
      <c r="Z102" s="356"/>
      <c r="AA102" s="347">
        <f t="shared" si="70"/>
        <v>1527.68</v>
      </c>
      <c r="AB102" s="348"/>
      <c r="AC102" s="348"/>
      <c r="AD102" s="349"/>
      <c r="AE102" s="350">
        <f t="shared" si="71"/>
        <v>468.5</v>
      </c>
      <c r="AF102" s="351"/>
      <c r="AG102" s="352"/>
      <c r="AH102" s="337">
        <f t="shared" si="72"/>
        <v>1874</v>
      </c>
      <c r="AI102" s="337"/>
      <c r="AJ102" s="337"/>
      <c r="AK102" s="337"/>
      <c r="AL102" s="337"/>
      <c r="AM102" s="338"/>
      <c r="AP102" s="34"/>
      <c r="AT102" s="4"/>
      <c r="AU102" s="9"/>
      <c r="AV102" s="9"/>
      <c r="AW102" s="126"/>
      <c r="AX102" s="126"/>
      <c r="AY102" s="126"/>
    </row>
    <row r="103" spans="1:51" s="43" customFormat="1" ht="69.95" customHeight="1" x14ac:dyDescent="0.2">
      <c r="A103" s="151" t="s">
        <v>217</v>
      </c>
      <c r="B103" s="398" t="s">
        <v>239</v>
      </c>
      <c r="C103" s="399"/>
      <c r="D103" s="377" t="s">
        <v>56</v>
      </c>
      <c r="E103" s="378"/>
      <c r="F103" s="387" t="s">
        <v>238</v>
      </c>
      <c r="G103" s="379"/>
      <c r="H103" s="379"/>
      <c r="I103" s="379"/>
      <c r="J103" s="379"/>
      <c r="K103" s="379"/>
      <c r="L103" s="379"/>
      <c r="M103" s="379"/>
      <c r="N103" s="379"/>
      <c r="O103" s="379"/>
      <c r="P103" s="379"/>
      <c r="Q103" s="379"/>
      <c r="R103" s="380"/>
      <c r="S103" s="175" t="s">
        <v>72</v>
      </c>
      <c r="T103" s="176"/>
      <c r="U103" s="327">
        <v>355.2</v>
      </c>
      <c r="V103" s="328"/>
      <c r="W103" s="329"/>
      <c r="X103" s="355">
        <v>174.02</v>
      </c>
      <c r="Y103" s="356"/>
      <c r="Z103" s="356"/>
      <c r="AA103" s="347">
        <f t="shared" ref="AA103" si="73">ROUND(X103*U103,2)</f>
        <v>61811.9</v>
      </c>
      <c r="AB103" s="348"/>
      <c r="AC103" s="348"/>
      <c r="AD103" s="349"/>
      <c r="AE103" s="350">
        <f t="shared" si="71"/>
        <v>213.47</v>
      </c>
      <c r="AF103" s="351"/>
      <c r="AG103" s="352"/>
      <c r="AH103" s="337">
        <f t="shared" si="72"/>
        <v>75824.539999999994</v>
      </c>
      <c r="AI103" s="337"/>
      <c r="AJ103" s="337"/>
      <c r="AK103" s="337"/>
      <c r="AL103" s="337"/>
      <c r="AM103" s="338"/>
      <c r="AP103" s="34"/>
      <c r="AT103" s="4"/>
      <c r="AU103" s="9"/>
      <c r="AV103" s="9"/>
      <c r="AW103" s="157"/>
      <c r="AX103" s="157"/>
      <c r="AY103" s="157"/>
    </row>
    <row r="104" spans="1:51" s="43" customFormat="1" ht="75" customHeight="1" x14ac:dyDescent="0.2">
      <c r="A104" s="151" t="s">
        <v>240</v>
      </c>
      <c r="B104" s="398" t="s">
        <v>216</v>
      </c>
      <c r="C104" s="399"/>
      <c r="D104" s="377" t="s">
        <v>56</v>
      </c>
      <c r="E104" s="378"/>
      <c r="F104" s="387" t="s">
        <v>215</v>
      </c>
      <c r="G104" s="379"/>
      <c r="H104" s="379"/>
      <c r="I104" s="379"/>
      <c r="J104" s="379"/>
      <c r="K104" s="379"/>
      <c r="L104" s="379"/>
      <c r="M104" s="379"/>
      <c r="N104" s="379"/>
      <c r="O104" s="379"/>
      <c r="P104" s="379"/>
      <c r="Q104" s="379"/>
      <c r="R104" s="380"/>
      <c r="S104" s="175" t="s">
        <v>32</v>
      </c>
      <c r="T104" s="176"/>
      <c r="U104" s="327">
        <v>3</v>
      </c>
      <c r="V104" s="328"/>
      <c r="W104" s="329"/>
      <c r="X104" s="355">
        <v>1138.49</v>
      </c>
      <c r="Y104" s="356"/>
      <c r="Z104" s="356"/>
      <c r="AA104" s="347">
        <f t="shared" ref="AA104" si="74">ROUND(X104*U104,2)</f>
        <v>3415.47</v>
      </c>
      <c r="AB104" s="348"/>
      <c r="AC104" s="348"/>
      <c r="AD104" s="349"/>
      <c r="AE104" s="350">
        <f t="shared" si="71"/>
        <v>1396.59</v>
      </c>
      <c r="AF104" s="351"/>
      <c r="AG104" s="352"/>
      <c r="AH104" s="337">
        <f t="shared" si="72"/>
        <v>4189.7700000000004</v>
      </c>
      <c r="AI104" s="337"/>
      <c r="AJ104" s="337"/>
      <c r="AK104" s="337"/>
      <c r="AL104" s="337"/>
      <c r="AM104" s="338"/>
      <c r="AP104" s="34"/>
      <c r="AT104" s="4"/>
      <c r="AU104" s="9"/>
      <c r="AV104" s="9"/>
      <c r="AW104" s="158"/>
      <c r="AX104" s="158"/>
      <c r="AY104" s="158"/>
    </row>
    <row r="105" spans="1:51" s="43" customFormat="1" ht="75" customHeight="1" x14ac:dyDescent="0.2">
      <c r="A105" s="151" t="s">
        <v>297</v>
      </c>
      <c r="B105" s="398" t="s">
        <v>299</v>
      </c>
      <c r="C105" s="399"/>
      <c r="D105" s="377" t="s">
        <v>56</v>
      </c>
      <c r="E105" s="378"/>
      <c r="F105" s="387" t="s">
        <v>298</v>
      </c>
      <c r="G105" s="379"/>
      <c r="H105" s="379"/>
      <c r="I105" s="379"/>
      <c r="J105" s="379"/>
      <c r="K105" s="379"/>
      <c r="L105" s="379"/>
      <c r="M105" s="379"/>
      <c r="N105" s="379"/>
      <c r="O105" s="379"/>
      <c r="P105" s="379"/>
      <c r="Q105" s="379"/>
      <c r="R105" s="380"/>
      <c r="S105" s="175" t="s">
        <v>69</v>
      </c>
      <c r="T105" s="176"/>
      <c r="U105" s="327">
        <v>2.88</v>
      </c>
      <c r="V105" s="328"/>
      <c r="W105" s="329"/>
      <c r="X105" s="355">
        <v>675.77</v>
      </c>
      <c r="Y105" s="356"/>
      <c r="Z105" s="356"/>
      <c r="AA105" s="347">
        <f t="shared" ref="AA105" si="75">ROUND(X105*U105,2)</f>
        <v>1946.22</v>
      </c>
      <c r="AB105" s="348"/>
      <c r="AC105" s="348"/>
      <c r="AD105" s="349"/>
      <c r="AE105" s="350">
        <f t="shared" ref="AE105" si="76">ROUND(X105*(1+AI$18),2)</f>
        <v>828.97</v>
      </c>
      <c r="AF105" s="351"/>
      <c r="AG105" s="352"/>
      <c r="AH105" s="337">
        <f t="shared" ref="AH105" si="77">ROUND(AE105*U105,2)</f>
        <v>2387.4299999999998</v>
      </c>
      <c r="AI105" s="337"/>
      <c r="AJ105" s="337"/>
      <c r="AK105" s="337"/>
      <c r="AL105" s="337"/>
      <c r="AM105" s="338"/>
      <c r="AP105" s="34"/>
      <c r="AT105" s="4"/>
      <c r="AU105" s="9"/>
      <c r="AV105" s="9"/>
      <c r="AW105" s="161"/>
      <c r="AX105" s="161"/>
      <c r="AY105" s="161"/>
    </row>
    <row r="106" spans="1:51" s="43" customFormat="1" ht="50.1" customHeight="1" x14ac:dyDescent="0.2">
      <c r="A106" s="404">
        <v>9</v>
      </c>
      <c r="B106" s="405"/>
      <c r="C106" s="406"/>
      <c r="D106" s="407"/>
      <c r="E106" s="408"/>
      <c r="F106" s="409" t="s">
        <v>100</v>
      </c>
      <c r="G106" s="410"/>
      <c r="H106" s="410"/>
      <c r="I106" s="410"/>
      <c r="J106" s="410"/>
      <c r="K106" s="410"/>
      <c r="L106" s="410"/>
      <c r="M106" s="410"/>
      <c r="N106" s="410"/>
      <c r="O106" s="410"/>
      <c r="P106" s="410"/>
      <c r="Q106" s="410"/>
      <c r="R106" s="411"/>
      <c r="S106" s="419"/>
      <c r="T106" s="420"/>
      <c r="U106" s="421"/>
      <c r="V106" s="422"/>
      <c r="W106" s="423"/>
      <c r="X106" s="424"/>
      <c r="Y106" s="425"/>
      <c r="Z106" s="426"/>
      <c r="AA106" s="427"/>
      <c r="AB106" s="428"/>
      <c r="AC106" s="428"/>
      <c r="AD106" s="429"/>
      <c r="AE106" s="430"/>
      <c r="AF106" s="431"/>
      <c r="AG106" s="431"/>
      <c r="AH106" s="432">
        <f>AH109+AH110+AH111+AH107+AH108</f>
        <v>50607.42</v>
      </c>
      <c r="AI106" s="432"/>
      <c r="AJ106" s="432"/>
      <c r="AK106" s="432"/>
      <c r="AL106" s="432"/>
      <c r="AM106" s="433"/>
      <c r="AP106" s="34"/>
      <c r="AT106" s="4"/>
      <c r="AU106" s="9"/>
      <c r="AV106" s="9"/>
      <c r="AW106" s="126"/>
      <c r="AX106" s="126"/>
      <c r="AY106" s="126"/>
    </row>
    <row r="107" spans="1:51" s="43" customFormat="1" ht="50.1" customHeight="1" x14ac:dyDescent="0.2">
      <c r="A107" s="151" t="s">
        <v>114</v>
      </c>
      <c r="B107" s="398" t="s">
        <v>223</v>
      </c>
      <c r="C107" s="399"/>
      <c r="D107" s="377" t="s">
        <v>56</v>
      </c>
      <c r="E107" s="378"/>
      <c r="F107" s="387" t="s">
        <v>222</v>
      </c>
      <c r="G107" s="379"/>
      <c r="H107" s="379"/>
      <c r="I107" s="379"/>
      <c r="J107" s="379"/>
      <c r="K107" s="379"/>
      <c r="L107" s="379"/>
      <c r="M107" s="379"/>
      <c r="N107" s="379"/>
      <c r="O107" s="379"/>
      <c r="P107" s="379"/>
      <c r="Q107" s="379"/>
      <c r="R107" s="380"/>
      <c r="S107" s="175" t="s">
        <v>69</v>
      </c>
      <c r="T107" s="176"/>
      <c r="U107" s="327">
        <v>438</v>
      </c>
      <c r="V107" s="328"/>
      <c r="W107" s="329"/>
      <c r="X107" s="355">
        <v>10.67</v>
      </c>
      <c r="Y107" s="356"/>
      <c r="Z107" s="356"/>
      <c r="AA107" s="347">
        <f t="shared" ref="AA107" si="78">ROUND(X107*U107,2)</f>
        <v>4673.46</v>
      </c>
      <c r="AB107" s="348"/>
      <c r="AC107" s="348"/>
      <c r="AD107" s="349"/>
      <c r="AE107" s="350">
        <f>ROUND(X107*(1+AI$18),2)</f>
        <v>13.09</v>
      </c>
      <c r="AF107" s="351"/>
      <c r="AG107" s="352"/>
      <c r="AH107" s="337">
        <f t="shared" ref="AH107:AH111" si="79">ROUND(AE107*U107,2)</f>
        <v>5733.42</v>
      </c>
      <c r="AI107" s="337"/>
      <c r="AJ107" s="337"/>
      <c r="AK107" s="337"/>
      <c r="AL107" s="337"/>
      <c r="AM107" s="338"/>
      <c r="AP107" s="34"/>
      <c r="AT107" s="4"/>
      <c r="AU107" s="9"/>
      <c r="AV107" s="9"/>
      <c r="AW107" s="157"/>
      <c r="AX107" s="157"/>
      <c r="AY107" s="157"/>
    </row>
    <row r="108" spans="1:51" s="43" customFormat="1" ht="50.1" customHeight="1" x14ac:dyDescent="0.2">
      <c r="A108" s="151" t="s">
        <v>115</v>
      </c>
      <c r="B108" s="398" t="s">
        <v>221</v>
      </c>
      <c r="C108" s="399"/>
      <c r="D108" s="377" t="s">
        <v>56</v>
      </c>
      <c r="E108" s="378"/>
      <c r="F108" s="387" t="s">
        <v>220</v>
      </c>
      <c r="G108" s="379"/>
      <c r="H108" s="379"/>
      <c r="I108" s="379"/>
      <c r="J108" s="379"/>
      <c r="K108" s="379"/>
      <c r="L108" s="379"/>
      <c r="M108" s="379"/>
      <c r="N108" s="379"/>
      <c r="O108" s="379"/>
      <c r="P108" s="379"/>
      <c r="Q108" s="379"/>
      <c r="R108" s="380"/>
      <c r="S108" s="175" t="s">
        <v>93</v>
      </c>
      <c r="T108" s="176"/>
      <c r="U108" s="327">
        <v>102.6</v>
      </c>
      <c r="V108" s="328"/>
      <c r="W108" s="329"/>
      <c r="X108" s="355">
        <v>9.82</v>
      </c>
      <c r="Y108" s="356"/>
      <c r="Z108" s="356"/>
      <c r="AA108" s="347">
        <f t="shared" ref="AA108" si="80">ROUND(X108*U108,2)</f>
        <v>1007.53</v>
      </c>
      <c r="AB108" s="348"/>
      <c r="AC108" s="348"/>
      <c r="AD108" s="349"/>
      <c r="AE108" s="350">
        <f>ROUND(X108*(1+AI$18),2)</f>
        <v>12.05</v>
      </c>
      <c r="AF108" s="351"/>
      <c r="AG108" s="352"/>
      <c r="AH108" s="337">
        <f t="shared" si="79"/>
        <v>1236.33</v>
      </c>
      <c r="AI108" s="337"/>
      <c r="AJ108" s="337"/>
      <c r="AK108" s="337"/>
      <c r="AL108" s="337"/>
      <c r="AM108" s="338"/>
      <c r="AP108" s="34"/>
      <c r="AT108" s="4"/>
      <c r="AU108" s="9"/>
      <c r="AV108" s="9"/>
      <c r="AW108" s="157"/>
      <c r="AX108" s="157"/>
      <c r="AY108" s="157"/>
    </row>
    <row r="109" spans="1:51" s="43" customFormat="1" ht="50.1" customHeight="1" x14ac:dyDescent="0.2">
      <c r="A109" s="151" t="s">
        <v>116</v>
      </c>
      <c r="B109" s="398" t="s">
        <v>219</v>
      </c>
      <c r="C109" s="399"/>
      <c r="D109" s="377" t="s">
        <v>56</v>
      </c>
      <c r="E109" s="378"/>
      <c r="F109" s="387" t="s">
        <v>218</v>
      </c>
      <c r="G109" s="379"/>
      <c r="H109" s="379"/>
      <c r="I109" s="379"/>
      <c r="J109" s="379"/>
      <c r="K109" s="379"/>
      <c r="L109" s="379"/>
      <c r="M109" s="379"/>
      <c r="N109" s="379"/>
      <c r="O109" s="379"/>
      <c r="P109" s="379"/>
      <c r="Q109" s="379"/>
      <c r="R109" s="380"/>
      <c r="S109" s="175" t="s">
        <v>69</v>
      </c>
      <c r="T109" s="176"/>
      <c r="U109" s="327">
        <v>34.64</v>
      </c>
      <c r="V109" s="328"/>
      <c r="W109" s="329"/>
      <c r="X109" s="355">
        <v>21.03</v>
      </c>
      <c r="Y109" s="356"/>
      <c r="Z109" s="356"/>
      <c r="AA109" s="347">
        <f t="shared" ref="AA109" si="81">ROUND(X109*U109,2)</f>
        <v>728.48</v>
      </c>
      <c r="AB109" s="348"/>
      <c r="AC109" s="348"/>
      <c r="AD109" s="349"/>
      <c r="AE109" s="350">
        <f>ROUND(X109*(1+AI$18),2)</f>
        <v>25.8</v>
      </c>
      <c r="AF109" s="351"/>
      <c r="AG109" s="352"/>
      <c r="AH109" s="337">
        <f t="shared" si="79"/>
        <v>893.71</v>
      </c>
      <c r="AI109" s="337"/>
      <c r="AJ109" s="337"/>
      <c r="AK109" s="337"/>
      <c r="AL109" s="337"/>
      <c r="AM109" s="338"/>
      <c r="AP109" s="34"/>
      <c r="AT109" s="4"/>
      <c r="AU109" s="9"/>
      <c r="AV109" s="9"/>
      <c r="AW109" s="121"/>
      <c r="AX109" s="121"/>
      <c r="AY109" s="121"/>
    </row>
    <row r="110" spans="1:51" s="43" customFormat="1" ht="50.1" customHeight="1" x14ac:dyDescent="0.2">
      <c r="A110" s="151" t="s">
        <v>136</v>
      </c>
      <c r="B110" s="398" t="s">
        <v>177</v>
      </c>
      <c r="C110" s="399"/>
      <c r="D110" s="377" t="s">
        <v>56</v>
      </c>
      <c r="E110" s="378"/>
      <c r="F110" s="387" t="s">
        <v>176</v>
      </c>
      <c r="G110" s="379"/>
      <c r="H110" s="379"/>
      <c r="I110" s="379"/>
      <c r="J110" s="379"/>
      <c r="K110" s="379"/>
      <c r="L110" s="379"/>
      <c r="M110" s="379"/>
      <c r="N110" s="379"/>
      <c r="O110" s="379"/>
      <c r="P110" s="379"/>
      <c r="Q110" s="379"/>
      <c r="R110" s="380"/>
      <c r="S110" s="175" t="s">
        <v>69</v>
      </c>
      <c r="T110" s="176"/>
      <c r="U110" s="327">
        <v>910.67</v>
      </c>
      <c r="V110" s="328"/>
      <c r="W110" s="329"/>
      <c r="X110" s="355">
        <v>18.52</v>
      </c>
      <c r="Y110" s="356"/>
      <c r="Z110" s="358"/>
      <c r="AA110" s="347">
        <f t="shared" ref="AA110" si="82">ROUND(X110*U110,2)</f>
        <v>16865.61</v>
      </c>
      <c r="AB110" s="348"/>
      <c r="AC110" s="348"/>
      <c r="AD110" s="349"/>
      <c r="AE110" s="350">
        <f t="shared" ref="AE110" si="83">ROUND(X110*(1+AI$18),2)</f>
        <v>22.72</v>
      </c>
      <c r="AF110" s="351"/>
      <c r="AG110" s="352"/>
      <c r="AH110" s="353">
        <f t="shared" si="79"/>
        <v>20690.419999999998</v>
      </c>
      <c r="AI110" s="351"/>
      <c r="AJ110" s="351"/>
      <c r="AK110" s="351"/>
      <c r="AL110" s="351"/>
      <c r="AM110" s="354"/>
      <c r="AP110" s="34"/>
      <c r="AT110" s="4"/>
      <c r="AU110" s="9"/>
      <c r="AV110" s="9"/>
      <c r="AW110" s="125"/>
      <c r="AX110" s="125"/>
      <c r="AY110" s="125"/>
    </row>
    <row r="111" spans="1:51" s="43" customFormat="1" ht="50.1" customHeight="1" x14ac:dyDescent="0.2">
      <c r="A111" s="151" t="s">
        <v>246</v>
      </c>
      <c r="B111" s="398" t="s">
        <v>88</v>
      </c>
      <c r="C111" s="399"/>
      <c r="D111" s="377" t="s">
        <v>56</v>
      </c>
      <c r="E111" s="378"/>
      <c r="F111" s="387" t="s">
        <v>87</v>
      </c>
      <c r="G111" s="379"/>
      <c r="H111" s="379"/>
      <c r="I111" s="379"/>
      <c r="J111" s="379"/>
      <c r="K111" s="379"/>
      <c r="L111" s="379"/>
      <c r="M111" s="379"/>
      <c r="N111" s="379"/>
      <c r="O111" s="379"/>
      <c r="P111" s="379"/>
      <c r="Q111" s="379"/>
      <c r="R111" s="380"/>
      <c r="S111" s="175" t="s">
        <v>69</v>
      </c>
      <c r="T111" s="176"/>
      <c r="U111" s="327">
        <v>562.16</v>
      </c>
      <c r="V111" s="328"/>
      <c r="W111" s="329"/>
      <c r="X111" s="355">
        <v>31.98</v>
      </c>
      <c r="Y111" s="356"/>
      <c r="Z111" s="356"/>
      <c r="AA111" s="347">
        <f t="shared" ref="AA111" si="84">ROUND(X111*U111,2)</f>
        <v>17977.88</v>
      </c>
      <c r="AB111" s="348"/>
      <c r="AC111" s="348"/>
      <c r="AD111" s="349"/>
      <c r="AE111" s="350">
        <f>ROUND(X111*(1+AI$18),2)</f>
        <v>39.229999999999997</v>
      </c>
      <c r="AF111" s="351"/>
      <c r="AG111" s="352"/>
      <c r="AH111" s="337">
        <f t="shared" si="79"/>
        <v>22053.54</v>
      </c>
      <c r="AI111" s="337"/>
      <c r="AJ111" s="337"/>
      <c r="AK111" s="337"/>
      <c r="AL111" s="337"/>
      <c r="AM111" s="338"/>
      <c r="AP111" s="34"/>
      <c r="AT111" s="4"/>
      <c r="AU111" s="9"/>
      <c r="AV111" s="9"/>
      <c r="AW111" s="121"/>
      <c r="AX111" s="121"/>
      <c r="AY111" s="121"/>
    </row>
    <row r="112" spans="1:51" s="43" customFormat="1" ht="50.1" customHeight="1" x14ac:dyDescent="0.2">
      <c r="A112" s="404">
        <v>10</v>
      </c>
      <c r="B112" s="405"/>
      <c r="C112" s="406"/>
      <c r="D112" s="407"/>
      <c r="E112" s="408"/>
      <c r="F112" s="409" t="s">
        <v>104</v>
      </c>
      <c r="G112" s="410"/>
      <c r="H112" s="410"/>
      <c r="I112" s="410"/>
      <c r="J112" s="410"/>
      <c r="K112" s="410"/>
      <c r="L112" s="410"/>
      <c r="M112" s="410"/>
      <c r="N112" s="410"/>
      <c r="O112" s="410"/>
      <c r="P112" s="410"/>
      <c r="Q112" s="410"/>
      <c r="R112" s="411"/>
      <c r="S112" s="419"/>
      <c r="T112" s="420"/>
      <c r="U112" s="421"/>
      <c r="V112" s="422"/>
      <c r="W112" s="423"/>
      <c r="X112" s="424"/>
      <c r="Y112" s="425"/>
      <c r="Z112" s="426"/>
      <c r="AA112" s="427"/>
      <c r="AB112" s="428"/>
      <c r="AC112" s="428"/>
      <c r="AD112" s="429"/>
      <c r="AE112" s="430"/>
      <c r="AF112" s="431"/>
      <c r="AG112" s="431"/>
      <c r="AH112" s="432">
        <f>AH113+AH114+AH115+AH116+AH118+AH117</f>
        <v>12932.71</v>
      </c>
      <c r="AI112" s="432"/>
      <c r="AJ112" s="432"/>
      <c r="AK112" s="432"/>
      <c r="AL112" s="432"/>
      <c r="AM112" s="433"/>
      <c r="AP112" s="34"/>
      <c r="AT112" s="4"/>
      <c r="AU112" s="9"/>
      <c r="AV112" s="9"/>
      <c r="AW112" s="125"/>
      <c r="AX112" s="125"/>
      <c r="AY112" s="125"/>
    </row>
    <row r="113" spans="1:51" s="43" customFormat="1" ht="50.1" customHeight="1" x14ac:dyDescent="0.2">
      <c r="A113" s="151" t="s">
        <v>247</v>
      </c>
      <c r="B113" s="398" t="s">
        <v>290</v>
      </c>
      <c r="C113" s="399"/>
      <c r="D113" s="377" t="s">
        <v>56</v>
      </c>
      <c r="E113" s="378"/>
      <c r="F113" s="387" t="s">
        <v>289</v>
      </c>
      <c r="G113" s="379"/>
      <c r="H113" s="379"/>
      <c r="I113" s="379"/>
      <c r="J113" s="379"/>
      <c r="K113" s="379"/>
      <c r="L113" s="379"/>
      <c r="M113" s="379"/>
      <c r="N113" s="379"/>
      <c r="O113" s="379"/>
      <c r="P113" s="379"/>
      <c r="Q113" s="379"/>
      <c r="R113" s="380"/>
      <c r="S113" s="175" t="s">
        <v>32</v>
      </c>
      <c r="T113" s="176"/>
      <c r="U113" s="327">
        <v>2</v>
      </c>
      <c r="V113" s="328"/>
      <c r="W113" s="329"/>
      <c r="X113" s="355">
        <v>61.22</v>
      </c>
      <c r="Y113" s="356"/>
      <c r="Z113" s="356"/>
      <c r="AA113" s="347">
        <f t="shared" ref="AA113" si="85">ROUND(X113*U113,2)</f>
        <v>122.44</v>
      </c>
      <c r="AB113" s="348"/>
      <c r="AC113" s="348"/>
      <c r="AD113" s="349"/>
      <c r="AE113" s="350">
        <f t="shared" ref="AE113" si="86">ROUND(X113*(1+AI$18),2)</f>
        <v>75.099999999999994</v>
      </c>
      <c r="AF113" s="351"/>
      <c r="AG113" s="352"/>
      <c r="AH113" s="337">
        <f t="shared" ref="AH113" si="87">ROUND(AE113*U113,2)</f>
        <v>150.19999999999999</v>
      </c>
      <c r="AI113" s="337"/>
      <c r="AJ113" s="337"/>
      <c r="AK113" s="337"/>
      <c r="AL113" s="337"/>
      <c r="AM113" s="338"/>
      <c r="AP113" s="34"/>
      <c r="AT113" s="4"/>
      <c r="AU113" s="9"/>
      <c r="AV113" s="9"/>
      <c r="AW113" s="123"/>
      <c r="AX113" s="123"/>
      <c r="AY113" s="123"/>
    </row>
    <row r="114" spans="1:51" s="43" customFormat="1" ht="50.1" customHeight="1" x14ac:dyDescent="0.2">
      <c r="A114" s="151" t="s">
        <v>248</v>
      </c>
      <c r="B114" s="398" t="s">
        <v>134</v>
      </c>
      <c r="C114" s="399"/>
      <c r="D114" s="377" t="s">
        <v>56</v>
      </c>
      <c r="E114" s="378"/>
      <c r="F114" s="387" t="s">
        <v>133</v>
      </c>
      <c r="G114" s="379"/>
      <c r="H114" s="379"/>
      <c r="I114" s="379"/>
      <c r="J114" s="379"/>
      <c r="K114" s="379"/>
      <c r="L114" s="379"/>
      <c r="M114" s="379"/>
      <c r="N114" s="379"/>
      <c r="O114" s="379"/>
      <c r="P114" s="379"/>
      <c r="Q114" s="379"/>
      <c r="R114" s="380"/>
      <c r="S114" s="175" t="s">
        <v>69</v>
      </c>
      <c r="T114" s="176"/>
      <c r="U114" s="327">
        <v>0.24</v>
      </c>
      <c r="V114" s="328"/>
      <c r="W114" s="329"/>
      <c r="X114" s="355">
        <v>289.14999999999998</v>
      </c>
      <c r="Y114" s="356"/>
      <c r="Z114" s="356"/>
      <c r="AA114" s="347">
        <f t="shared" ref="AA114" si="88">ROUND(X114*U114,2)</f>
        <v>69.400000000000006</v>
      </c>
      <c r="AB114" s="348"/>
      <c r="AC114" s="348"/>
      <c r="AD114" s="349"/>
      <c r="AE114" s="350">
        <f>ROUND(X114*(1+AI$18),2)</f>
        <v>354.7</v>
      </c>
      <c r="AF114" s="351"/>
      <c r="AG114" s="352"/>
      <c r="AH114" s="337">
        <f t="shared" ref="AH114" si="89">ROUND(AE114*U114,2)</f>
        <v>85.13</v>
      </c>
      <c r="AI114" s="337"/>
      <c r="AJ114" s="337"/>
      <c r="AK114" s="337"/>
      <c r="AL114" s="337"/>
      <c r="AM114" s="338"/>
      <c r="AP114" s="34"/>
      <c r="AT114" s="4"/>
      <c r="AU114" s="9"/>
      <c r="AV114" s="9"/>
      <c r="AW114" s="127"/>
      <c r="AX114" s="127"/>
      <c r="AY114" s="127"/>
    </row>
    <row r="115" spans="1:51" s="43" customFormat="1" ht="50.1" customHeight="1" x14ac:dyDescent="0.2">
      <c r="A115" s="151" t="s">
        <v>249</v>
      </c>
      <c r="B115" s="398" t="s">
        <v>203</v>
      </c>
      <c r="C115" s="399"/>
      <c r="D115" s="377" t="s">
        <v>56</v>
      </c>
      <c r="E115" s="378"/>
      <c r="F115" s="387" t="s">
        <v>202</v>
      </c>
      <c r="G115" s="379"/>
      <c r="H115" s="379"/>
      <c r="I115" s="379"/>
      <c r="J115" s="379"/>
      <c r="K115" s="379"/>
      <c r="L115" s="379"/>
      <c r="M115" s="379"/>
      <c r="N115" s="379"/>
      <c r="O115" s="379"/>
      <c r="P115" s="379"/>
      <c r="Q115" s="379"/>
      <c r="R115" s="380"/>
      <c r="S115" s="175" t="s">
        <v>32</v>
      </c>
      <c r="T115" s="176"/>
      <c r="U115" s="327">
        <v>2</v>
      </c>
      <c r="V115" s="328"/>
      <c r="W115" s="329"/>
      <c r="X115" s="355">
        <v>237.34</v>
      </c>
      <c r="Y115" s="356"/>
      <c r="Z115" s="356"/>
      <c r="AA115" s="347">
        <f t="shared" ref="AA115" si="90">ROUND(X115*U115,2)</f>
        <v>474.68</v>
      </c>
      <c r="AB115" s="348"/>
      <c r="AC115" s="348"/>
      <c r="AD115" s="349"/>
      <c r="AE115" s="350">
        <f>ROUND(X115*(1+AI$18),2)</f>
        <v>291.14</v>
      </c>
      <c r="AF115" s="351"/>
      <c r="AG115" s="352"/>
      <c r="AH115" s="337">
        <f t="shared" ref="AH115" si="91">ROUND(AE115*U115,2)</f>
        <v>582.28</v>
      </c>
      <c r="AI115" s="337"/>
      <c r="AJ115" s="337"/>
      <c r="AK115" s="337"/>
      <c r="AL115" s="337"/>
      <c r="AM115" s="338"/>
      <c r="AP115" s="34"/>
      <c r="AT115" s="4"/>
      <c r="AU115" s="9"/>
      <c r="AV115" s="9"/>
      <c r="AW115" s="155"/>
      <c r="AX115" s="155"/>
      <c r="AY115" s="155"/>
    </row>
    <row r="116" spans="1:51" s="43" customFormat="1" ht="75" customHeight="1" x14ac:dyDescent="0.2">
      <c r="A116" s="151" t="s">
        <v>137</v>
      </c>
      <c r="B116" s="398" t="s">
        <v>242</v>
      </c>
      <c r="C116" s="399"/>
      <c r="D116" s="377" t="s">
        <v>56</v>
      </c>
      <c r="E116" s="378"/>
      <c r="F116" s="387" t="s">
        <v>241</v>
      </c>
      <c r="G116" s="379"/>
      <c r="H116" s="379"/>
      <c r="I116" s="379"/>
      <c r="J116" s="379"/>
      <c r="K116" s="379"/>
      <c r="L116" s="379"/>
      <c r="M116" s="379"/>
      <c r="N116" s="379"/>
      <c r="O116" s="379"/>
      <c r="P116" s="379"/>
      <c r="Q116" s="379"/>
      <c r="R116" s="380"/>
      <c r="S116" s="175" t="s">
        <v>69</v>
      </c>
      <c r="T116" s="176"/>
      <c r="U116" s="327">
        <v>48.6</v>
      </c>
      <c r="V116" s="328"/>
      <c r="W116" s="329"/>
      <c r="X116" s="355">
        <v>28.7</v>
      </c>
      <c r="Y116" s="356"/>
      <c r="Z116" s="356"/>
      <c r="AA116" s="347">
        <f t="shared" ref="AA116" si="92">ROUND(X116*U116,2)</f>
        <v>1394.82</v>
      </c>
      <c r="AB116" s="348"/>
      <c r="AC116" s="348"/>
      <c r="AD116" s="349"/>
      <c r="AE116" s="350">
        <f>ROUND(X116*(1+AI$18),2)</f>
        <v>35.21</v>
      </c>
      <c r="AF116" s="351"/>
      <c r="AG116" s="352"/>
      <c r="AH116" s="337">
        <f t="shared" ref="AH116" si="93">ROUND(AE116*U116,2)</f>
        <v>1711.21</v>
      </c>
      <c r="AI116" s="337"/>
      <c r="AJ116" s="337"/>
      <c r="AK116" s="337"/>
      <c r="AL116" s="337"/>
      <c r="AM116" s="338"/>
      <c r="AP116" s="34"/>
      <c r="AT116" s="4"/>
      <c r="AU116" s="9"/>
      <c r="AV116" s="9"/>
      <c r="AW116" s="157"/>
      <c r="AX116" s="157"/>
      <c r="AY116" s="157"/>
    </row>
    <row r="117" spans="1:51" s="43" customFormat="1" ht="75" customHeight="1" x14ac:dyDescent="0.2">
      <c r="A117" s="151" t="s">
        <v>250</v>
      </c>
      <c r="B117" s="398" t="s">
        <v>319</v>
      </c>
      <c r="C117" s="399"/>
      <c r="D117" s="377" t="s">
        <v>56</v>
      </c>
      <c r="E117" s="378"/>
      <c r="F117" s="387" t="s">
        <v>317</v>
      </c>
      <c r="G117" s="379"/>
      <c r="H117" s="379"/>
      <c r="I117" s="379"/>
      <c r="J117" s="379"/>
      <c r="K117" s="379"/>
      <c r="L117" s="379"/>
      <c r="M117" s="379"/>
      <c r="N117" s="379"/>
      <c r="O117" s="379"/>
      <c r="P117" s="379"/>
      <c r="Q117" s="379"/>
      <c r="R117" s="380"/>
      <c r="S117" s="175" t="s">
        <v>227</v>
      </c>
      <c r="T117" s="176"/>
      <c r="U117" s="327">
        <v>4.8</v>
      </c>
      <c r="V117" s="328"/>
      <c r="W117" s="329"/>
      <c r="X117" s="355">
        <v>110.76</v>
      </c>
      <c r="Y117" s="356"/>
      <c r="Z117" s="356"/>
      <c r="AA117" s="347">
        <f t="shared" ref="AA117" si="94">ROUND(X117*U117,2)</f>
        <v>531.65</v>
      </c>
      <c r="AB117" s="348"/>
      <c r="AC117" s="348"/>
      <c r="AD117" s="349"/>
      <c r="AE117" s="350">
        <f>ROUND(X117*(1+AI$18),2)</f>
        <v>135.87</v>
      </c>
      <c r="AF117" s="351"/>
      <c r="AG117" s="352"/>
      <c r="AH117" s="337">
        <f t="shared" ref="AH117" si="95">ROUND(AE117*U117,2)</f>
        <v>652.17999999999995</v>
      </c>
      <c r="AI117" s="337"/>
      <c r="AJ117" s="337"/>
      <c r="AK117" s="337"/>
      <c r="AL117" s="337"/>
      <c r="AM117" s="338"/>
      <c r="AP117" s="34"/>
      <c r="AT117" s="4"/>
      <c r="AU117" s="9"/>
      <c r="AV117" s="9"/>
      <c r="AW117" s="165"/>
      <c r="AX117" s="165"/>
      <c r="AY117" s="165"/>
    </row>
    <row r="118" spans="1:51" s="43" customFormat="1" ht="75" customHeight="1" x14ac:dyDescent="0.2">
      <c r="A118" s="151" t="s">
        <v>318</v>
      </c>
      <c r="B118" s="398" t="s">
        <v>301</v>
      </c>
      <c r="C118" s="399"/>
      <c r="D118" s="377" t="s">
        <v>56</v>
      </c>
      <c r="E118" s="378"/>
      <c r="F118" s="387" t="s">
        <v>300</v>
      </c>
      <c r="G118" s="379"/>
      <c r="H118" s="379"/>
      <c r="I118" s="379"/>
      <c r="J118" s="379"/>
      <c r="K118" s="379"/>
      <c r="L118" s="379"/>
      <c r="M118" s="379"/>
      <c r="N118" s="379"/>
      <c r="O118" s="379"/>
      <c r="P118" s="379"/>
      <c r="Q118" s="379"/>
      <c r="R118" s="380"/>
      <c r="S118" s="175" t="s">
        <v>69</v>
      </c>
      <c r="T118" s="176"/>
      <c r="U118" s="327">
        <v>112.05</v>
      </c>
      <c r="V118" s="328"/>
      <c r="W118" s="329"/>
      <c r="X118" s="355">
        <v>70.95</v>
      </c>
      <c r="Y118" s="356"/>
      <c r="Z118" s="356"/>
      <c r="AA118" s="347">
        <f t="shared" ref="AA118" si="96">ROUND(X118*U118,2)</f>
        <v>7949.95</v>
      </c>
      <c r="AB118" s="348"/>
      <c r="AC118" s="348"/>
      <c r="AD118" s="349"/>
      <c r="AE118" s="350">
        <f>ROUND(X118*(1+AI$18),2)</f>
        <v>87.03</v>
      </c>
      <c r="AF118" s="351"/>
      <c r="AG118" s="352"/>
      <c r="AH118" s="337">
        <f t="shared" ref="AH118" si="97">ROUND(AE118*U118,2)</f>
        <v>9751.7099999999991</v>
      </c>
      <c r="AI118" s="337"/>
      <c r="AJ118" s="337"/>
      <c r="AK118" s="337"/>
      <c r="AL118" s="337"/>
      <c r="AM118" s="338"/>
      <c r="AP118" s="34"/>
      <c r="AT118" s="4"/>
      <c r="AU118" s="9"/>
      <c r="AV118" s="9"/>
      <c r="AW118" s="157"/>
      <c r="AX118" s="157"/>
      <c r="AY118" s="157"/>
    </row>
    <row r="119" spans="1:51" s="43" customFormat="1" ht="24.95" customHeight="1" x14ac:dyDescent="0.2">
      <c r="A119" s="404">
        <v>11</v>
      </c>
      <c r="B119" s="412"/>
      <c r="C119" s="413"/>
      <c r="D119" s="414"/>
      <c r="E119" s="415"/>
      <c r="F119" s="416" t="s">
        <v>106</v>
      </c>
      <c r="G119" s="417"/>
      <c r="H119" s="417"/>
      <c r="I119" s="417"/>
      <c r="J119" s="417"/>
      <c r="K119" s="417"/>
      <c r="L119" s="417"/>
      <c r="M119" s="417"/>
      <c r="N119" s="417"/>
      <c r="O119" s="417"/>
      <c r="P119" s="417"/>
      <c r="Q119" s="417"/>
      <c r="R119" s="418"/>
      <c r="S119" s="419"/>
      <c r="T119" s="420"/>
      <c r="U119" s="421"/>
      <c r="V119" s="422"/>
      <c r="W119" s="423"/>
      <c r="X119" s="424"/>
      <c r="Y119" s="425"/>
      <c r="Z119" s="426"/>
      <c r="AA119" s="427"/>
      <c r="AB119" s="428"/>
      <c r="AC119" s="428"/>
      <c r="AD119" s="429"/>
      <c r="AE119" s="430"/>
      <c r="AF119" s="431"/>
      <c r="AG119" s="431"/>
      <c r="AH119" s="432">
        <f>AH120</f>
        <v>226.58</v>
      </c>
      <c r="AI119" s="432"/>
      <c r="AJ119" s="432"/>
      <c r="AK119" s="432"/>
      <c r="AL119" s="432"/>
      <c r="AM119" s="433"/>
      <c r="AP119" s="34"/>
      <c r="AT119" s="4"/>
      <c r="AU119" s="9"/>
      <c r="AV119" s="9"/>
      <c r="AW119" s="123"/>
      <c r="AX119" s="123"/>
      <c r="AY119" s="123"/>
    </row>
    <row r="120" spans="1:51" s="43" customFormat="1" ht="24.95" customHeight="1" x14ac:dyDescent="0.2">
      <c r="A120" s="151" t="s">
        <v>152</v>
      </c>
      <c r="B120" s="168" t="s">
        <v>90</v>
      </c>
      <c r="C120" s="169"/>
      <c r="D120" s="170" t="s">
        <v>56</v>
      </c>
      <c r="E120" s="171"/>
      <c r="F120" s="172" t="s">
        <v>89</v>
      </c>
      <c r="G120" s="173"/>
      <c r="H120" s="173"/>
      <c r="I120" s="173"/>
      <c r="J120" s="173"/>
      <c r="K120" s="173"/>
      <c r="L120" s="173"/>
      <c r="M120" s="173"/>
      <c r="N120" s="173"/>
      <c r="O120" s="173"/>
      <c r="P120" s="173"/>
      <c r="Q120" s="173"/>
      <c r="R120" s="174"/>
      <c r="S120" s="175" t="s">
        <v>69</v>
      </c>
      <c r="T120" s="176"/>
      <c r="U120" s="327">
        <v>28.5</v>
      </c>
      <c r="V120" s="328"/>
      <c r="W120" s="329"/>
      <c r="X120" s="355">
        <v>6.48</v>
      </c>
      <c r="Y120" s="356"/>
      <c r="Z120" s="356"/>
      <c r="AA120" s="347">
        <f t="shared" ref="AA120" si="98">ROUND(X120*U120,2)</f>
        <v>184.68</v>
      </c>
      <c r="AB120" s="348"/>
      <c r="AC120" s="348"/>
      <c r="AD120" s="349"/>
      <c r="AE120" s="350">
        <f>ROUND(X120*(1+AI$18),2)</f>
        <v>7.95</v>
      </c>
      <c r="AF120" s="351"/>
      <c r="AG120" s="352"/>
      <c r="AH120" s="337">
        <f>ROUND(AE120*U120,2)</f>
        <v>226.58</v>
      </c>
      <c r="AI120" s="337"/>
      <c r="AJ120" s="337"/>
      <c r="AK120" s="337"/>
      <c r="AL120" s="337"/>
      <c r="AM120" s="338"/>
      <c r="AP120" s="34"/>
      <c r="AT120" s="4"/>
      <c r="AU120" s="9"/>
      <c r="AV120" s="9"/>
      <c r="AW120" s="122"/>
      <c r="AX120" s="122"/>
      <c r="AY120" s="122"/>
    </row>
    <row r="121" spans="1:51" ht="15.75" customHeight="1" x14ac:dyDescent="0.2">
      <c r="A121" s="74"/>
      <c r="B121" s="186"/>
      <c r="C121" s="187"/>
      <c r="D121" s="188"/>
      <c r="E121" s="189"/>
      <c r="F121" s="190"/>
      <c r="G121" s="191"/>
      <c r="H121" s="191"/>
      <c r="I121" s="191"/>
      <c r="J121" s="191"/>
      <c r="K121" s="191"/>
      <c r="L121" s="191"/>
      <c r="M121" s="191"/>
      <c r="N121" s="191"/>
      <c r="O121" s="191"/>
      <c r="P121" s="191"/>
      <c r="Q121" s="191"/>
      <c r="R121" s="192"/>
      <c r="S121" s="175"/>
      <c r="T121" s="176"/>
      <c r="U121" s="327"/>
      <c r="V121" s="328"/>
      <c r="W121" s="329"/>
      <c r="X121" s="339"/>
      <c r="Y121" s="340"/>
      <c r="Z121" s="357"/>
      <c r="AA121" s="359"/>
      <c r="AB121" s="360"/>
      <c r="AC121" s="360"/>
      <c r="AD121" s="361"/>
      <c r="AE121" s="336"/>
      <c r="AF121" s="337"/>
      <c r="AG121" s="337"/>
      <c r="AH121" s="362"/>
      <c r="AI121" s="363"/>
      <c r="AJ121" s="363"/>
      <c r="AK121" s="363"/>
      <c r="AL121" s="363"/>
      <c r="AM121" s="364"/>
      <c r="AP121" s="34"/>
      <c r="AU121" s="9"/>
      <c r="AV121" s="9"/>
      <c r="AW121" s="291"/>
      <c r="AX121" s="291"/>
      <c r="AY121" s="291"/>
    </row>
    <row r="122" spans="1:51" ht="15.75" customHeight="1" x14ac:dyDescent="0.2">
      <c r="A122" s="75"/>
      <c r="B122" s="193"/>
      <c r="C122" s="189"/>
      <c r="D122" s="193"/>
      <c r="E122" s="189"/>
      <c r="F122" s="194"/>
      <c r="G122" s="195"/>
      <c r="H122" s="195"/>
      <c r="I122" s="195"/>
      <c r="J122" s="195"/>
      <c r="K122" s="195"/>
      <c r="L122" s="195"/>
      <c r="M122" s="195"/>
      <c r="N122" s="195"/>
      <c r="O122" s="195"/>
      <c r="P122" s="195"/>
      <c r="Q122" s="195"/>
      <c r="R122" s="196"/>
      <c r="S122" s="184"/>
      <c r="T122" s="185"/>
      <c r="U122" s="365"/>
      <c r="V122" s="366"/>
      <c r="W122" s="367"/>
      <c r="X122" s="368"/>
      <c r="Y122" s="369"/>
      <c r="Z122" s="370"/>
      <c r="AA122" s="371"/>
      <c r="AB122" s="371"/>
      <c r="AC122" s="371"/>
      <c r="AD122" s="372"/>
      <c r="AE122" s="336"/>
      <c r="AF122" s="337"/>
      <c r="AG122" s="337"/>
      <c r="AH122" s="373"/>
      <c r="AI122" s="373"/>
      <c r="AJ122" s="373"/>
      <c r="AK122" s="373"/>
      <c r="AL122" s="373"/>
      <c r="AM122" s="374"/>
      <c r="AP122" s="34"/>
      <c r="AU122" s="9"/>
      <c r="AV122" s="9"/>
      <c r="AW122" s="292"/>
      <c r="AX122" s="292"/>
      <c r="AY122" s="292"/>
    </row>
    <row r="123" spans="1:51" ht="17.25" customHeight="1" x14ac:dyDescent="0.2">
      <c r="A123" s="83"/>
      <c r="B123" s="84"/>
      <c r="C123" s="84"/>
      <c r="D123" s="84"/>
      <c r="E123" s="84"/>
      <c r="F123" s="84"/>
      <c r="G123" s="84"/>
      <c r="H123" s="84"/>
      <c r="I123" s="84"/>
      <c r="J123" s="84"/>
      <c r="K123" s="84"/>
      <c r="L123" s="84"/>
      <c r="M123" s="84"/>
      <c r="N123" s="84"/>
      <c r="O123" s="84"/>
      <c r="P123" s="84"/>
      <c r="Q123" s="84"/>
      <c r="R123" s="84"/>
      <c r="S123" s="84"/>
      <c r="T123" s="84"/>
      <c r="U123" s="84"/>
      <c r="V123" s="84"/>
      <c r="W123" s="85" t="s">
        <v>44</v>
      </c>
      <c r="X123" s="183" t="s">
        <v>45</v>
      </c>
      <c r="Y123" s="178"/>
      <c r="Z123" s="178"/>
      <c r="AA123" s="178"/>
      <c r="AB123" s="178"/>
      <c r="AC123" s="178"/>
      <c r="AD123" s="179"/>
      <c r="AE123" s="180" t="s">
        <v>46</v>
      </c>
      <c r="AF123" s="178"/>
      <c r="AG123" s="178"/>
      <c r="AH123" s="181">
        <f>AH30+AH44+AH50+AH64+AH69+AH76+AH91+AH98+AH112+AH119+AH106</f>
        <v>487984.0772</v>
      </c>
      <c r="AI123" s="181"/>
      <c r="AJ123" s="181"/>
      <c r="AK123" s="181"/>
      <c r="AL123" s="181"/>
      <c r="AM123" s="182"/>
      <c r="AP123" s="34"/>
      <c r="AU123" s="9"/>
      <c r="AV123" s="9"/>
      <c r="AW123" s="9"/>
      <c r="AX123" s="9"/>
      <c r="AY123" s="9"/>
    </row>
    <row r="124" spans="1:51" ht="12" customHeight="1" x14ac:dyDescent="0.2">
      <c r="A124" s="76"/>
      <c r="B124" s="54"/>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77"/>
      <c r="AP124" s="34"/>
    </row>
    <row r="125" spans="1:51" ht="15" customHeight="1" x14ac:dyDescent="0.2">
      <c r="A125" s="78"/>
      <c r="B125" s="53"/>
      <c r="C125" s="53"/>
      <c r="D125" s="53"/>
      <c r="E125" s="177" t="s">
        <v>47</v>
      </c>
      <c r="F125" s="177"/>
      <c r="G125" s="177"/>
      <c r="H125" s="177"/>
      <c r="I125" s="177"/>
      <c r="J125" s="177"/>
      <c r="K125" s="177"/>
      <c r="L125" s="177"/>
      <c r="M125" s="177"/>
      <c r="N125" s="177"/>
      <c r="O125" s="177"/>
      <c r="P125" s="177"/>
      <c r="Q125" s="177"/>
      <c r="R125" s="177"/>
      <c r="S125" s="177"/>
      <c r="T125" s="177"/>
      <c r="U125" s="177"/>
      <c r="V125" s="177"/>
      <c r="W125" s="177"/>
      <c r="X125" s="177"/>
      <c r="Y125" s="177"/>
      <c r="Z125" s="177"/>
      <c r="AA125" s="177"/>
      <c r="AB125" s="177"/>
      <c r="AC125" s="177"/>
      <c r="AD125" s="177"/>
      <c r="AE125" s="177"/>
      <c r="AF125" s="177"/>
      <c r="AG125" s="177"/>
      <c r="AH125" s="177"/>
      <c r="AI125" s="177"/>
      <c r="AJ125" s="177"/>
      <c r="AK125" s="177"/>
      <c r="AL125" s="177"/>
      <c r="AM125" s="67"/>
      <c r="AP125" s="34"/>
      <c r="AR125" s="40"/>
    </row>
    <row r="126" spans="1:51" ht="12" customHeight="1" x14ac:dyDescent="0.2">
      <c r="A126" s="78"/>
      <c r="B126" s="53"/>
      <c r="C126" s="53"/>
      <c r="D126" s="53"/>
      <c r="E126" s="177"/>
      <c r="F126" s="177"/>
      <c r="G126" s="177"/>
      <c r="H126" s="177"/>
      <c r="I126" s="177"/>
      <c r="J126" s="177"/>
      <c r="K126" s="177"/>
      <c r="L126" s="177"/>
      <c r="M126" s="177"/>
      <c r="N126" s="177"/>
      <c r="O126" s="177"/>
      <c r="P126" s="177"/>
      <c r="Q126" s="177"/>
      <c r="R126" s="177"/>
      <c r="S126" s="177"/>
      <c r="T126" s="177"/>
      <c r="U126" s="177"/>
      <c r="V126" s="177"/>
      <c r="W126" s="177"/>
      <c r="X126" s="177"/>
      <c r="Y126" s="177"/>
      <c r="Z126" s="177"/>
      <c r="AA126" s="177"/>
      <c r="AB126" s="177"/>
      <c r="AC126" s="177"/>
      <c r="AD126" s="177"/>
      <c r="AE126" s="177"/>
      <c r="AF126" s="177"/>
      <c r="AG126" s="177"/>
      <c r="AH126" s="177"/>
      <c r="AI126" s="177"/>
      <c r="AJ126" s="177"/>
      <c r="AK126" s="177"/>
      <c r="AL126" s="177"/>
      <c r="AM126" s="67"/>
      <c r="AP126" s="34"/>
      <c r="AR126" s="40"/>
    </row>
    <row r="127" spans="1:51" ht="12" customHeight="1" x14ac:dyDescent="0.2">
      <c r="A127" s="78"/>
      <c r="B127" s="53"/>
      <c r="C127" s="53"/>
      <c r="D127" s="53"/>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c r="AC127" s="177"/>
      <c r="AD127" s="177"/>
      <c r="AE127" s="177"/>
      <c r="AF127" s="177"/>
      <c r="AG127" s="177"/>
      <c r="AH127" s="177"/>
      <c r="AI127" s="177"/>
      <c r="AJ127" s="177"/>
      <c r="AK127" s="177"/>
      <c r="AL127" s="177"/>
      <c r="AM127" s="67"/>
      <c r="AP127" s="34"/>
      <c r="AR127" s="40"/>
    </row>
    <row r="128" spans="1:51" s="9" customFormat="1" ht="12.75" x14ac:dyDescent="0.2">
      <c r="A128" s="78"/>
      <c r="B128" s="53"/>
      <c r="C128" s="53"/>
      <c r="D128" s="53"/>
      <c r="E128" s="177"/>
      <c r="F128" s="177"/>
      <c r="G128" s="177"/>
      <c r="H128" s="177"/>
      <c r="I128" s="177"/>
      <c r="J128" s="177"/>
      <c r="K128" s="177"/>
      <c r="L128" s="177"/>
      <c r="M128" s="177"/>
      <c r="N128" s="177"/>
      <c r="O128" s="177"/>
      <c r="P128" s="177"/>
      <c r="Q128" s="177"/>
      <c r="R128" s="177"/>
      <c r="S128" s="177"/>
      <c r="T128" s="177"/>
      <c r="U128" s="177"/>
      <c r="V128" s="177"/>
      <c r="W128" s="177"/>
      <c r="X128" s="177"/>
      <c r="Y128" s="177"/>
      <c r="Z128" s="177"/>
      <c r="AA128" s="177"/>
      <c r="AB128" s="177"/>
      <c r="AC128" s="177"/>
      <c r="AD128" s="177"/>
      <c r="AE128" s="177"/>
      <c r="AF128" s="177"/>
      <c r="AG128" s="177"/>
      <c r="AH128" s="177"/>
      <c r="AI128" s="177"/>
      <c r="AJ128" s="177"/>
      <c r="AK128" s="177"/>
      <c r="AL128" s="177"/>
      <c r="AM128" s="67"/>
      <c r="AP128" s="34"/>
      <c r="AT128" s="10"/>
    </row>
    <row r="129" spans="1:46" s="35" customFormat="1" ht="12" customHeight="1" x14ac:dyDescent="0.2">
      <c r="A129" s="78"/>
      <c r="B129" s="53"/>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c r="AA129" s="53"/>
      <c r="AB129" s="53"/>
      <c r="AC129" s="53"/>
      <c r="AD129" s="53"/>
      <c r="AE129" s="53"/>
      <c r="AF129" s="53"/>
      <c r="AG129" s="53"/>
      <c r="AH129" s="53"/>
      <c r="AI129" s="53"/>
      <c r="AJ129" s="53"/>
      <c r="AK129" s="53"/>
      <c r="AL129" s="53"/>
      <c r="AM129" s="67"/>
      <c r="AT129" s="36"/>
    </row>
    <row r="130" spans="1:46" ht="12" customHeight="1" x14ac:dyDescent="0.2">
      <c r="A130" s="78"/>
      <c r="B130" s="53"/>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c r="AG130" s="53"/>
      <c r="AH130" s="53"/>
      <c r="AI130" s="53"/>
      <c r="AJ130" s="53"/>
      <c r="AK130" s="53"/>
      <c r="AL130" s="53"/>
      <c r="AM130" s="67"/>
    </row>
    <row r="131" spans="1:46" ht="12" customHeight="1" x14ac:dyDescent="0.2">
      <c r="A131" s="78"/>
      <c r="B131" s="53"/>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c r="AG131" s="53"/>
      <c r="AH131" s="53"/>
      <c r="AI131" s="53"/>
      <c r="AJ131" s="53"/>
      <c r="AK131" s="53"/>
      <c r="AL131" s="53"/>
      <c r="AM131" s="67"/>
      <c r="AP131" s="44"/>
    </row>
    <row r="132" spans="1:46" ht="12.75" x14ac:dyDescent="0.2">
      <c r="A132" s="78"/>
      <c r="B132" s="53"/>
      <c r="C132" s="53"/>
      <c r="D132" s="53"/>
      <c r="E132" s="53"/>
      <c r="F132" s="53"/>
      <c r="G132" s="53"/>
      <c r="H132" s="53"/>
      <c r="I132" s="53"/>
      <c r="J132" s="53"/>
      <c r="K132" s="53"/>
      <c r="L132" s="53"/>
      <c r="M132" s="53"/>
      <c r="N132" s="53"/>
      <c r="O132" s="53"/>
      <c r="P132" s="53"/>
      <c r="Q132" s="53"/>
      <c r="R132" s="53"/>
      <c r="S132" s="53"/>
      <c r="T132" s="53"/>
      <c r="U132" s="53"/>
      <c r="V132" s="53"/>
      <c r="W132" s="53"/>
      <c r="X132" s="2"/>
      <c r="Y132" s="2"/>
      <c r="Z132" s="2"/>
      <c r="AA132" s="2"/>
      <c r="AB132" s="2"/>
      <c r="AC132" s="2"/>
      <c r="AD132" s="2"/>
      <c r="AE132" s="53"/>
      <c r="AF132" s="53"/>
      <c r="AG132" s="53"/>
      <c r="AH132" s="53"/>
      <c r="AI132" s="53"/>
      <c r="AJ132" s="53"/>
      <c r="AK132" s="53"/>
      <c r="AL132" s="53"/>
      <c r="AM132" s="67"/>
      <c r="AP132" s="43"/>
    </row>
    <row r="133" spans="1:46" ht="6" customHeight="1" x14ac:dyDescent="0.2">
      <c r="A133" s="78"/>
      <c r="B133" s="53"/>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c r="AG133" s="53"/>
      <c r="AH133" s="53"/>
      <c r="AI133" s="53"/>
      <c r="AJ133" s="53"/>
      <c r="AK133" s="53"/>
      <c r="AL133" s="53"/>
      <c r="AM133" s="67"/>
      <c r="AP133" s="44"/>
    </row>
    <row r="134" spans="1:46" ht="12" customHeight="1" x14ac:dyDescent="0.2">
      <c r="A134" s="78"/>
      <c r="B134" s="53"/>
      <c r="C134" s="53"/>
      <c r="D134" s="53"/>
      <c r="E134" s="55" t="s">
        <v>54</v>
      </c>
      <c r="F134" s="54"/>
      <c r="G134" s="54"/>
      <c r="H134" s="54"/>
      <c r="I134" s="54"/>
      <c r="J134" s="54"/>
      <c r="K134" s="54"/>
      <c r="L134" s="54"/>
      <c r="M134" s="54"/>
      <c r="N134" s="49"/>
      <c r="O134" s="54"/>
      <c r="P134" s="54"/>
      <c r="Q134" s="54"/>
      <c r="R134" s="54"/>
      <c r="S134" s="54"/>
      <c r="T134" s="54"/>
      <c r="U134" s="54"/>
      <c r="V134" s="53"/>
      <c r="W134" s="53"/>
      <c r="X134" s="53"/>
      <c r="Y134" s="53"/>
      <c r="Z134" s="53"/>
      <c r="AA134" s="53"/>
      <c r="AB134" s="53"/>
      <c r="AC134" s="53"/>
      <c r="AD134" s="53"/>
      <c r="AE134" s="53"/>
      <c r="AF134" s="53"/>
      <c r="AG134" s="53"/>
      <c r="AH134" s="53"/>
      <c r="AI134" s="53"/>
      <c r="AJ134" s="53"/>
      <c r="AK134" s="53"/>
      <c r="AL134" s="53"/>
      <c r="AM134" s="67"/>
      <c r="AP134" s="43"/>
    </row>
    <row r="135" spans="1:46" ht="6" customHeight="1" x14ac:dyDescent="0.2">
      <c r="A135" s="78"/>
      <c r="B135" s="53"/>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c r="AG135" s="53"/>
      <c r="AH135" s="53"/>
      <c r="AI135" s="53"/>
      <c r="AJ135" s="53"/>
      <c r="AK135" s="53"/>
      <c r="AL135" s="53"/>
      <c r="AM135" s="67"/>
      <c r="AP135" s="44"/>
    </row>
    <row r="136" spans="1:46" ht="12" customHeight="1" thickBot="1" x14ac:dyDescent="0.25">
      <c r="A136" s="79"/>
      <c r="B136" s="80"/>
      <c r="C136" s="80"/>
      <c r="D136" s="80"/>
      <c r="E136" s="81" t="s">
        <v>55</v>
      </c>
      <c r="F136" s="80"/>
      <c r="G136" s="80"/>
      <c r="H136" s="80"/>
      <c r="I136" s="80"/>
      <c r="J136" s="80"/>
      <c r="K136" s="80"/>
      <c r="L136" s="80"/>
      <c r="M136" s="80"/>
      <c r="N136" s="80"/>
      <c r="O136" s="80"/>
      <c r="P136" s="80"/>
      <c r="Q136" s="80"/>
      <c r="R136" s="80"/>
      <c r="S136" s="80"/>
      <c r="T136" s="80"/>
      <c r="U136" s="80"/>
      <c r="V136" s="80"/>
      <c r="W136" s="80"/>
      <c r="X136" s="80"/>
      <c r="Y136" s="80"/>
      <c r="Z136" s="80"/>
      <c r="AA136" s="80"/>
      <c r="AB136" s="80"/>
      <c r="AC136" s="80"/>
      <c r="AD136" s="80"/>
      <c r="AE136" s="80"/>
      <c r="AF136" s="80"/>
      <c r="AG136" s="80"/>
      <c r="AH136" s="80"/>
      <c r="AI136" s="80"/>
      <c r="AJ136" s="80"/>
      <c r="AK136" s="80"/>
      <c r="AL136" s="80"/>
      <c r="AM136" s="82"/>
      <c r="AP136" s="43"/>
    </row>
    <row r="137" spans="1:46" ht="6" customHeight="1" x14ac:dyDescent="0.2">
      <c r="A137" s="37"/>
      <c r="B137" s="37"/>
      <c r="C137" s="37"/>
      <c r="D137" s="37"/>
      <c r="E137" s="37"/>
      <c r="F137" s="37"/>
      <c r="G137" s="37"/>
      <c r="H137" s="37"/>
      <c r="I137" s="37"/>
      <c r="J137" s="37"/>
      <c r="K137" s="37"/>
      <c r="L137" s="37"/>
      <c r="M137" s="37"/>
      <c r="N137" s="37"/>
      <c r="O137" s="37"/>
      <c r="P137" s="37"/>
      <c r="Q137" s="37"/>
      <c r="R137" s="37"/>
      <c r="S137" s="37"/>
      <c r="T137" s="37"/>
      <c r="U137" s="37"/>
      <c r="V137" s="37"/>
      <c r="W137" s="37"/>
      <c r="X137" s="37"/>
      <c r="Y137" s="37"/>
      <c r="Z137" s="37"/>
      <c r="AA137" s="37"/>
      <c r="AB137" s="37"/>
      <c r="AC137" s="37"/>
      <c r="AD137" s="37"/>
      <c r="AE137" s="37"/>
      <c r="AF137" s="37"/>
      <c r="AG137" s="37"/>
      <c r="AH137" s="37"/>
      <c r="AI137" s="37"/>
      <c r="AJ137" s="37"/>
      <c r="AK137" s="37"/>
      <c r="AL137" s="37"/>
      <c r="AM137" s="37"/>
      <c r="AP137" s="44"/>
    </row>
    <row r="138" spans="1:46" ht="12" customHeight="1" x14ac:dyDescent="0.2">
      <c r="A138" s="37"/>
      <c r="B138" s="37"/>
      <c r="C138" s="37"/>
      <c r="D138" s="37"/>
      <c r="E138" s="37"/>
      <c r="F138" s="37"/>
      <c r="G138" s="37"/>
      <c r="H138" s="37"/>
      <c r="I138" s="37"/>
      <c r="J138" s="37"/>
      <c r="K138" s="37"/>
      <c r="L138" s="37"/>
      <c r="M138" s="37"/>
      <c r="N138" s="37"/>
      <c r="O138" s="37"/>
      <c r="P138" s="37"/>
      <c r="Q138" s="37"/>
      <c r="R138" s="37"/>
      <c r="S138" s="37"/>
      <c r="T138" s="37"/>
      <c r="U138" s="37"/>
      <c r="V138" s="37"/>
      <c r="W138" s="37"/>
      <c r="X138" s="37"/>
      <c r="Y138" s="37"/>
      <c r="Z138" s="37"/>
      <c r="AA138" s="37"/>
      <c r="AB138" s="37"/>
      <c r="AC138" s="37"/>
      <c r="AD138" s="37"/>
      <c r="AE138" s="37"/>
      <c r="AF138" s="37"/>
      <c r="AG138" s="37"/>
      <c r="AH138" s="37"/>
      <c r="AI138" s="37"/>
      <c r="AJ138" s="37"/>
      <c r="AK138" s="37"/>
      <c r="AL138" s="37"/>
      <c r="AM138" s="37"/>
    </row>
    <row r="139" spans="1:46" ht="12" customHeight="1" x14ac:dyDescent="0.2">
      <c r="A139" s="37"/>
      <c r="B139" s="37"/>
      <c r="C139" s="37"/>
      <c r="D139" s="37"/>
      <c r="E139" s="37"/>
      <c r="F139" s="37"/>
      <c r="G139" s="37"/>
      <c r="H139" s="37"/>
      <c r="I139" s="37"/>
      <c r="J139" s="37"/>
      <c r="K139" s="37"/>
      <c r="L139" s="37"/>
      <c r="M139" s="37"/>
      <c r="N139" s="37"/>
      <c r="O139" s="37"/>
      <c r="P139" s="37"/>
      <c r="Q139" s="37"/>
      <c r="R139" s="37"/>
      <c r="S139" s="37"/>
      <c r="T139" s="37"/>
      <c r="U139" s="37"/>
      <c r="V139" s="37"/>
      <c r="W139" s="37"/>
      <c r="X139" s="37"/>
      <c r="Y139" s="37"/>
      <c r="Z139" s="37"/>
      <c r="AA139" s="37"/>
      <c r="AB139" s="37"/>
      <c r="AC139" s="37"/>
      <c r="AD139" s="37"/>
      <c r="AE139" s="37"/>
      <c r="AF139" s="37"/>
      <c r="AG139" s="37"/>
      <c r="AH139" s="37"/>
      <c r="AI139" s="37"/>
      <c r="AJ139" s="37"/>
      <c r="AK139" s="37"/>
      <c r="AL139" s="37"/>
      <c r="AM139" s="37"/>
    </row>
    <row r="140" spans="1:46" ht="12" customHeight="1" x14ac:dyDescent="0.2">
      <c r="A140" s="37"/>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c r="AL140" s="37"/>
      <c r="AM140" s="37"/>
    </row>
    <row r="141" spans="1:46" ht="12" customHeight="1" x14ac:dyDescent="0.2">
      <c r="A141" s="37"/>
      <c r="B141" s="37"/>
      <c r="C141" s="37"/>
      <c r="D141" s="37"/>
      <c r="E141" s="37"/>
      <c r="F141" s="37"/>
      <c r="G141" s="37"/>
      <c r="H141" s="37"/>
      <c r="I141" s="37"/>
      <c r="J141" s="37"/>
      <c r="K141" s="37"/>
      <c r="L141" s="37"/>
      <c r="M141" s="37"/>
      <c r="N141" s="37"/>
      <c r="O141" s="37"/>
      <c r="P141" s="37"/>
      <c r="Q141" s="37"/>
      <c r="R141" s="37"/>
      <c r="S141" s="37"/>
      <c r="T141" s="37"/>
      <c r="U141" s="37"/>
      <c r="V141" s="37"/>
      <c r="W141" s="37"/>
      <c r="X141" s="37"/>
      <c r="Y141" s="37"/>
      <c r="Z141" s="37"/>
      <c r="AA141" s="37"/>
      <c r="AB141" s="37"/>
      <c r="AC141" s="37"/>
      <c r="AD141" s="37"/>
      <c r="AE141" s="37"/>
      <c r="AF141" s="37"/>
      <c r="AG141" s="37"/>
      <c r="AH141" s="37"/>
      <c r="AI141" s="37"/>
      <c r="AJ141" s="37"/>
      <c r="AK141" s="37"/>
      <c r="AL141" s="37"/>
      <c r="AM141" s="37"/>
    </row>
    <row r="142" spans="1:46" ht="12" customHeight="1" x14ac:dyDescent="0.2">
      <c r="A142" s="37"/>
      <c r="B142" s="37"/>
      <c r="C142" s="37"/>
      <c r="D142" s="37"/>
      <c r="E142" s="37"/>
      <c r="F142" s="37"/>
      <c r="G142" s="37"/>
      <c r="H142" s="37"/>
      <c r="I142" s="37"/>
      <c r="J142" s="37"/>
      <c r="K142" s="37"/>
      <c r="L142" s="37"/>
      <c r="M142" s="37"/>
      <c r="N142" s="37"/>
      <c r="O142" s="37"/>
      <c r="P142" s="37"/>
      <c r="Q142" s="37"/>
      <c r="R142" s="37"/>
      <c r="S142" s="37"/>
      <c r="T142" s="37"/>
      <c r="U142" s="37"/>
      <c r="V142" s="37"/>
      <c r="W142" s="37"/>
      <c r="X142" s="37"/>
      <c r="Y142" s="37"/>
      <c r="Z142" s="37"/>
      <c r="AA142" s="37"/>
      <c r="AB142" s="37"/>
      <c r="AC142" s="37"/>
      <c r="AD142" s="37"/>
      <c r="AE142" s="37"/>
      <c r="AF142" s="37"/>
      <c r="AG142" s="37"/>
      <c r="AH142" s="37"/>
      <c r="AI142" s="37"/>
      <c r="AJ142" s="37"/>
      <c r="AK142" s="37"/>
      <c r="AL142" s="37"/>
      <c r="AM142" s="37"/>
    </row>
    <row r="143" spans="1:46" ht="12" customHeight="1" x14ac:dyDescent="0.2">
      <c r="A143" s="37"/>
      <c r="B143" s="37"/>
      <c r="C143" s="37"/>
      <c r="D143" s="37"/>
      <c r="E143" s="37"/>
      <c r="F143" s="37"/>
      <c r="G143" s="37"/>
      <c r="H143" s="37"/>
      <c r="I143" s="37"/>
      <c r="J143" s="37"/>
      <c r="K143" s="37"/>
      <c r="L143" s="37"/>
      <c r="M143" s="37"/>
      <c r="N143" s="37"/>
      <c r="O143" s="37"/>
      <c r="P143" s="37"/>
      <c r="Q143" s="37"/>
      <c r="R143" s="37"/>
      <c r="S143" s="37"/>
      <c r="T143" s="37"/>
      <c r="U143" s="37"/>
      <c r="V143" s="37"/>
      <c r="W143" s="37"/>
      <c r="X143" s="37"/>
      <c r="Y143" s="37"/>
      <c r="Z143" s="37"/>
      <c r="AA143" s="37"/>
      <c r="AB143" s="37"/>
      <c r="AC143" s="37"/>
      <c r="AD143" s="37"/>
      <c r="AE143" s="37"/>
      <c r="AF143" s="37"/>
      <c r="AG143" s="37"/>
      <c r="AH143" s="37"/>
      <c r="AI143" s="37"/>
      <c r="AJ143" s="37"/>
      <c r="AK143" s="37"/>
      <c r="AL143" s="37"/>
      <c r="AM143" s="37"/>
    </row>
    <row r="144" spans="1:46" ht="12" customHeight="1" x14ac:dyDescent="0.2">
      <c r="A144" s="37"/>
      <c r="B144" s="37"/>
      <c r="C144" s="37"/>
      <c r="D144" s="37"/>
      <c r="E144" s="37"/>
      <c r="F144" s="37"/>
      <c r="G144" s="37"/>
      <c r="H144" s="37"/>
      <c r="I144" s="37"/>
      <c r="J144" s="37"/>
      <c r="K144" s="37"/>
      <c r="L144" s="37"/>
      <c r="M144" s="37"/>
      <c r="N144" s="37"/>
      <c r="O144" s="37"/>
      <c r="P144" s="37"/>
      <c r="Q144" s="37"/>
      <c r="R144" s="37"/>
      <c r="S144" s="37"/>
      <c r="T144" s="37"/>
      <c r="U144" s="37"/>
      <c r="V144" s="37"/>
      <c r="W144" s="37"/>
      <c r="X144" s="37"/>
      <c r="Y144" s="37"/>
      <c r="Z144" s="37"/>
      <c r="AA144" s="37"/>
      <c r="AB144" s="37"/>
      <c r="AC144" s="37"/>
      <c r="AD144" s="37"/>
      <c r="AE144" s="37"/>
      <c r="AF144" s="37"/>
      <c r="AG144" s="37"/>
      <c r="AH144" s="37"/>
      <c r="AI144" s="37"/>
      <c r="AJ144" s="37"/>
      <c r="AK144" s="37"/>
      <c r="AL144" s="37"/>
      <c r="AM144" s="37"/>
    </row>
    <row r="145" spans="1:39" ht="12" customHeight="1" x14ac:dyDescent="0.2">
      <c r="A145" s="37"/>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c r="AL145" s="37"/>
      <c r="AM145" s="37"/>
    </row>
    <row r="146" spans="1:39" ht="12" customHeight="1" x14ac:dyDescent="0.2">
      <c r="A146" s="37"/>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c r="AA146" s="37"/>
      <c r="AB146" s="37"/>
      <c r="AC146" s="37"/>
      <c r="AD146" s="37"/>
      <c r="AE146" s="37"/>
      <c r="AF146" s="37"/>
      <c r="AG146" s="37"/>
      <c r="AH146" s="37"/>
      <c r="AI146" s="37"/>
      <c r="AJ146" s="37"/>
      <c r="AK146" s="37"/>
      <c r="AL146" s="37"/>
      <c r="AM146" s="37"/>
    </row>
    <row r="147" spans="1:39" ht="12" customHeight="1" x14ac:dyDescent="0.2">
      <c r="A147" s="37"/>
      <c r="B147" s="37"/>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row>
    <row r="148" spans="1:39" ht="12" customHeight="1" x14ac:dyDescent="0.2">
      <c r="A148" s="37"/>
      <c r="B148" s="37"/>
      <c r="C148" s="37"/>
      <c r="D148" s="37"/>
      <c r="E148" s="37"/>
      <c r="F148" s="37"/>
      <c r="G148" s="37"/>
      <c r="H148" s="37"/>
      <c r="I148" s="37"/>
      <c r="J148" s="37"/>
      <c r="K148" s="37"/>
      <c r="L148" s="37"/>
      <c r="M148" s="37"/>
      <c r="N148" s="37"/>
      <c r="O148" s="37"/>
      <c r="P148" s="37"/>
      <c r="Q148" s="37"/>
      <c r="R148" s="37"/>
      <c r="S148" s="37"/>
      <c r="T148" s="37"/>
      <c r="U148" s="37"/>
      <c r="V148" s="37"/>
      <c r="W148" s="37"/>
      <c r="X148" s="37"/>
      <c r="Y148" s="37"/>
      <c r="Z148" s="37"/>
      <c r="AA148" s="37"/>
      <c r="AB148" s="37"/>
      <c r="AC148" s="37"/>
      <c r="AD148" s="37"/>
      <c r="AE148" s="37"/>
      <c r="AF148" s="37"/>
      <c r="AG148" s="37"/>
      <c r="AH148" s="37"/>
      <c r="AI148" s="37"/>
      <c r="AJ148" s="37"/>
      <c r="AK148" s="37"/>
      <c r="AL148" s="37"/>
      <c r="AM148" s="37"/>
    </row>
    <row r="149" spans="1:39" ht="12" customHeight="1" x14ac:dyDescent="0.2">
      <c r="A149" s="37"/>
      <c r="B149" s="37"/>
      <c r="C149" s="37"/>
      <c r="D149" s="37"/>
      <c r="E149" s="37"/>
      <c r="F149" s="37"/>
      <c r="G149" s="37"/>
      <c r="H149" s="37"/>
      <c r="I149" s="37"/>
      <c r="J149" s="37"/>
      <c r="K149" s="37"/>
      <c r="L149" s="37"/>
      <c r="M149" s="37"/>
      <c r="N149" s="37"/>
      <c r="O149" s="37"/>
      <c r="P149" s="37"/>
      <c r="Q149" s="37"/>
      <c r="R149" s="37"/>
      <c r="S149" s="37"/>
      <c r="T149" s="37"/>
      <c r="U149" s="37"/>
      <c r="V149" s="37"/>
      <c r="W149" s="37"/>
      <c r="X149" s="37"/>
      <c r="Y149" s="37"/>
      <c r="Z149" s="37"/>
      <c r="AA149" s="37"/>
      <c r="AB149" s="37"/>
      <c r="AC149" s="37"/>
      <c r="AD149" s="37"/>
      <c r="AE149" s="37"/>
      <c r="AF149" s="37"/>
      <c r="AG149" s="37"/>
      <c r="AH149" s="37"/>
      <c r="AI149" s="37"/>
      <c r="AJ149" s="37"/>
      <c r="AK149" s="37"/>
      <c r="AL149" s="37"/>
      <c r="AM149" s="37"/>
    </row>
    <row r="150" spans="1:39" ht="12" customHeight="1" x14ac:dyDescent="0.2">
      <c r="A150" s="37"/>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c r="AL150" s="37"/>
      <c r="AM150" s="37"/>
    </row>
    <row r="151" spans="1:39" ht="12" customHeight="1" x14ac:dyDescent="0.2">
      <c r="A151" s="37"/>
      <c r="B151" s="37"/>
      <c r="C151" s="37"/>
      <c r="D151" s="37"/>
      <c r="E151" s="37"/>
      <c r="F151" s="37"/>
      <c r="G151" s="37"/>
      <c r="H151" s="37"/>
      <c r="I151" s="37"/>
      <c r="J151" s="37"/>
      <c r="K151" s="37"/>
      <c r="L151" s="37"/>
      <c r="M151" s="37"/>
      <c r="N151" s="37"/>
      <c r="O151" s="37"/>
      <c r="P151" s="37"/>
      <c r="Q151" s="37"/>
      <c r="R151" s="37"/>
      <c r="S151" s="37"/>
      <c r="T151" s="37"/>
      <c r="U151" s="37"/>
      <c r="V151" s="37"/>
      <c r="W151" s="37"/>
      <c r="X151" s="37"/>
      <c r="Y151" s="37"/>
      <c r="Z151" s="37"/>
      <c r="AA151" s="37"/>
      <c r="AB151" s="37"/>
      <c r="AC151" s="37"/>
      <c r="AD151" s="37"/>
      <c r="AE151" s="37"/>
      <c r="AF151" s="37"/>
      <c r="AG151" s="37"/>
      <c r="AH151" s="37"/>
      <c r="AI151" s="37"/>
      <c r="AJ151" s="37"/>
      <c r="AK151" s="37"/>
      <c r="AL151" s="37"/>
      <c r="AM151" s="37"/>
    </row>
    <row r="152" spans="1:39" ht="12" customHeight="1" x14ac:dyDescent="0.2">
      <c r="A152" s="37"/>
      <c r="B152" s="37"/>
      <c r="C152" s="37"/>
      <c r="D152" s="37"/>
      <c r="E152" s="37"/>
      <c r="F152" s="37"/>
      <c r="G152" s="37"/>
      <c r="H152" s="37"/>
      <c r="I152" s="37"/>
      <c r="J152" s="37"/>
      <c r="K152" s="37"/>
      <c r="L152" s="37"/>
      <c r="M152" s="37"/>
      <c r="N152" s="37"/>
      <c r="O152" s="37"/>
      <c r="P152" s="37"/>
      <c r="Q152" s="37"/>
      <c r="R152" s="37"/>
      <c r="S152" s="37"/>
      <c r="T152" s="37"/>
      <c r="U152" s="37"/>
      <c r="V152" s="37"/>
      <c r="W152" s="37"/>
      <c r="X152" s="37"/>
      <c r="Y152" s="37"/>
      <c r="Z152" s="37"/>
      <c r="AA152" s="37"/>
      <c r="AB152" s="37"/>
      <c r="AC152" s="37"/>
      <c r="AD152" s="37"/>
      <c r="AE152" s="37"/>
      <c r="AF152" s="37"/>
      <c r="AG152" s="37"/>
      <c r="AH152" s="37"/>
      <c r="AI152" s="37"/>
      <c r="AJ152" s="37"/>
      <c r="AK152" s="37"/>
      <c r="AL152" s="37"/>
      <c r="AM152" s="37"/>
    </row>
    <row r="153" spans="1:39" ht="12" customHeight="1" x14ac:dyDescent="0.2">
      <c r="A153" s="37"/>
      <c r="B153" s="37"/>
      <c r="C153" s="37"/>
      <c r="D153" s="37"/>
      <c r="E153" s="37"/>
      <c r="F153" s="37"/>
      <c r="G153" s="37"/>
      <c r="H153" s="37"/>
      <c r="I153" s="37"/>
      <c r="J153" s="37"/>
      <c r="K153" s="37"/>
      <c r="L153" s="37"/>
      <c r="M153" s="37"/>
      <c r="N153" s="37"/>
      <c r="O153" s="37"/>
      <c r="P153" s="37"/>
      <c r="Q153" s="37"/>
      <c r="R153" s="37"/>
      <c r="S153" s="37"/>
      <c r="T153" s="37"/>
      <c r="U153" s="37"/>
      <c r="V153" s="37"/>
      <c r="W153" s="37"/>
      <c r="X153" s="37"/>
      <c r="Y153" s="37"/>
      <c r="Z153" s="37"/>
      <c r="AA153" s="37"/>
      <c r="AB153" s="37"/>
      <c r="AC153" s="37"/>
      <c r="AD153" s="37"/>
      <c r="AE153" s="37"/>
      <c r="AF153" s="37"/>
      <c r="AG153" s="37"/>
      <c r="AH153" s="37"/>
      <c r="AI153" s="37"/>
      <c r="AJ153" s="37"/>
      <c r="AK153" s="37"/>
      <c r="AL153" s="37"/>
      <c r="AM153" s="37"/>
    </row>
    <row r="154" spans="1:39" ht="12" customHeight="1" x14ac:dyDescent="0.2">
      <c r="A154" s="37"/>
      <c r="B154" s="37"/>
      <c r="C154" s="37"/>
      <c r="D154" s="37"/>
      <c r="E154" s="37"/>
      <c r="F154" s="37"/>
      <c r="G154" s="37"/>
      <c r="H154" s="37"/>
      <c r="I154" s="37"/>
      <c r="J154" s="37"/>
      <c r="K154" s="37"/>
      <c r="L154" s="37"/>
      <c r="M154" s="37"/>
      <c r="N154" s="37"/>
      <c r="O154" s="37"/>
      <c r="P154" s="37"/>
      <c r="Q154" s="37"/>
      <c r="R154" s="37"/>
      <c r="S154" s="37"/>
      <c r="T154" s="37"/>
      <c r="U154" s="37"/>
      <c r="V154" s="37"/>
      <c r="W154" s="37"/>
      <c r="X154" s="37"/>
      <c r="Y154" s="37"/>
      <c r="Z154" s="37"/>
      <c r="AA154" s="37"/>
      <c r="AB154" s="37"/>
      <c r="AC154" s="37"/>
      <c r="AD154" s="37"/>
      <c r="AE154" s="37"/>
      <c r="AF154" s="37"/>
      <c r="AG154" s="37"/>
      <c r="AH154" s="37"/>
      <c r="AI154" s="37"/>
      <c r="AJ154" s="37"/>
      <c r="AK154" s="37"/>
      <c r="AL154" s="37"/>
      <c r="AM154" s="37"/>
    </row>
    <row r="155" spans="1:39" ht="12" customHeight="1" x14ac:dyDescent="0.2">
      <c r="A155" s="37"/>
      <c r="B155" s="37"/>
      <c r="C155" s="37"/>
      <c r="D155" s="37"/>
      <c r="E155" s="37"/>
      <c r="F155" s="37"/>
      <c r="G155" s="37"/>
      <c r="H155" s="37"/>
      <c r="I155" s="37"/>
      <c r="J155" s="37"/>
      <c r="K155" s="37"/>
      <c r="L155" s="37"/>
      <c r="M155" s="37"/>
      <c r="N155" s="37"/>
      <c r="O155" s="37"/>
      <c r="P155" s="37"/>
      <c r="Q155" s="37"/>
      <c r="R155" s="37"/>
      <c r="S155" s="37"/>
      <c r="T155" s="37"/>
      <c r="U155" s="37"/>
      <c r="V155" s="37"/>
      <c r="W155" s="37"/>
      <c r="X155" s="37"/>
      <c r="Y155" s="37"/>
      <c r="Z155" s="37"/>
      <c r="AA155" s="37"/>
      <c r="AB155" s="37"/>
      <c r="AC155" s="37"/>
      <c r="AD155" s="37"/>
      <c r="AE155" s="37"/>
      <c r="AF155" s="37"/>
      <c r="AG155" s="37"/>
      <c r="AH155" s="37"/>
      <c r="AI155" s="37"/>
      <c r="AJ155" s="37"/>
      <c r="AK155" s="37"/>
      <c r="AL155" s="37"/>
      <c r="AM155" s="37"/>
    </row>
    <row r="156" spans="1:39" ht="12" customHeight="1" x14ac:dyDescent="0.2">
      <c r="A156" s="37"/>
      <c r="B156" s="37"/>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c r="AA156" s="37"/>
      <c r="AB156" s="37"/>
      <c r="AC156" s="37"/>
      <c r="AD156" s="37"/>
      <c r="AE156" s="37"/>
      <c r="AF156" s="37"/>
      <c r="AG156" s="37"/>
      <c r="AH156" s="37"/>
      <c r="AI156" s="37"/>
      <c r="AJ156" s="37"/>
      <c r="AK156" s="37"/>
      <c r="AL156" s="37"/>
      <c r="AM156" s="37"/>
    </row>
    <row r="157" spans="1:39" ht="12" customHeight="1" x14ac:dyDescent="0.2">
      <c r="A157" s="37"/>
      <c r="B157" s="37"/>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row>
    <row r="158" spans="1:39" ht="12" customHeight="1" x14ac:dyDescent="0.2">
      <c r="A158" s="37"/>
      <c r="B158" s="37"/>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c r="AA158" s="37"/>
      <c r="AB158" s="37"/>
      <c r="AC158" s="37"/>
      <c r="AD158" s="37"/>
      <c r="AE158" s="37"/>
      <c r="AF158" s="37"/>
      <c r="AG158" s="37"/>
      <c r="AH158" s="37"/>
      <c r="AI158" s="37"/>
      <c r="AJ158" s="37"/>
      <c r="AK158" s="37"/>
      <c r="AL158" s="37"/>
      <c r="AM158" s="37"/>
    </row>
    <row r="159" spans="1:39" ht="12" customHeight="1" x14ac:dyDescent="0.2">
      <c r="A159" s="37"/>
      <c r="B159" s="37"/>
      <c r="C159" s="37"/>
      <c r="D159" s="37"/>
      <c r="E159" s="37"/>
      <c r="F159" s="37"/>
      <c r="G159" s="37"/>
      <c r="H159" s="37"/>
      <c r="I159" s="37"/>
      <c r="J159" s="37"/>
      <c r="K159" s="37"/>
      <c r="L159" s="37"/>
      <c r="M159" s="37"/>
      <c r="N159" s="37"/>
      <c r="O159" s="37"/>
      <c r="P159" s="37"/>
      <c r="Q159" s="37"/>
      <c r="R159" s="37"/>
      <c r="S159" s="37"/>
      <c r="T159" s="37"/>
      <c r="U159" s="37"/>
      <c r="V159" s="37"/>
      <c r="W159" s="37"/>
      <c r="X159" s="37"/>
      <c r="Y159" s="37"/>
      <c r="Z159" s="37"/>
      <c r="AA159" s="37"/>
      <c r="AB159" s="37"/>
      <c r="AC159" s="37"/>
      <c r="AD159" s="37"/>
      <c r="AE159" s="37"/>
      <c r="AF159" s="37"/>
      <c r="AG159" s="37"/>
      <c r="AH159" s="37"/>
      <c r="AI159" s="37"/>
      <c r="AJ159" s="37"/>
      <c r="AK159" s="37"/>
      <c r="AL159" s="37"/>
      <c r="AM159" s="37"/>
    </row>
    <row r="160" spans="1:39" ht="12" customHeight="1" x14ac:dyDescent="0.2">
      <c r="A160" s="37"/>
      <c r="B160" s="37"/>
      <c r="C160" s="37"/>
      <c r="D160" s="37"/>
      <c r="E160" s="37"/>
      <c r="F160" s="37"/>
      <c r="G160" s="37"/>
      <c r="H160" s="37"/>
      <c r="I160" s="37"/>
      <c r="J160" s="37"/>
      <c r="K160" s="37"/>
      <c r="L160" s="37"/>
      <c r="M160" s="37"/>
      <c r="N160" s="37"/>
      <c r="O160" s="37"/>
      <c r="P160" s="37"/>
      <c r="Q160" s="37"/>
      <c r="R160" s="37"/>
      <c r="S160" s="37"/>
      <c r="T160" s="37"/>
      <c r="U160" s="37"/>
      <c r="V160" s="37"/>
      <c r="W160" s="37"/>
      <c r="X160" s="37"/>
      <c r="Y160" s="37"/>
      <c r="Z160" s="37"/>
      <c r="AA160" s="37"/>
      <c r="AB160" s="37"/>
      <c r="AC160" s="37"/>
      <c r="AD160" s="37"/>
      <c r="AE160" s="37"/>
      <c r="AF160" s="37"/>
      <c r="AG160" s="37"/>
      <c r="AH160" s="37"/>
      <c r="AI160" s="37"/>
      <c r="AJ160" s="37"/>
      <c r="AK160" s="37"/>
      <c r="AL160" s="37"/>
      <c r="AM160" s="37"/>
    </row>
    <row r="161" spans="1:39" ht="12" customHeight="1" x14ac:dyDescent="0.2">
      <c r="A161" s="37"/>
      <c r="B161" s="37"/>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c r="AA161" s="37"/>
      <c r="AB161" s="37"/>
      <c r="AC161" s="37"/>
      <c r="AD161" s="37"/>
      <c r="AE161" s="37"/>
      <c r="AF161" s="37"/>
      <c r="AG161" s="37"/>
      <c r="AH161" s="37"/>
      <c r="AI161" s="37"/>
      <c r="AJ161" s="37"/>
      <c r="AK161" s="37"/>
      <c r="AL161" s="37"/>
      <c r="AM161" s="37"/>
    </row>
    <row r="162" spans="1:39" ht="12" customHeight="1" x14ac:dyDescent="0.2">
      <c r="A162" s="37"/>
      <c r="B162" s="37"/>
      <c r="C162" s="37"/>
      <c r="D162" s="37"/>
      <c r="E162" s="37"/>
      <c r="F162" s="37"/>
      <c r="G162" s="37"/>
      <c r="H162" s="37"/>
      <c r="I162" s="37"/>
      <c r="J162" s="37"/>
      <c r="K162" s="37"/>
      <c r="L162" s="37"/>
      <c r="M162" s="37"/>
      <c r="N162" s="37"/>
      <c r="O162" s="37"/>
      <c r="P162" s="37"/>
      <c r="Q162" s="37"/>
      <c r="R162" s="37"/>
      <c r="S162" s="37"/>
      <c r="T162" s="37"/>
      <c r="U162" s="37"/>
      <c r="V162" s="37"/>
      <c r="W162" s="37"/>
      <c r="X162" s="37"/>
      <c r="Y162" s="37"/>
      <c r="Z162" s="37"/>
      <c r="AA162" s="37"/>
      <c r="AB162" s="37"/>
      <c r="AC162" s="37"/>
      <c r="AD162" s="37"/>
      <c r="AE162" s="37"/>
      <c r="AF162" s="37"/>
      <c r="AG162" s="37"/>
      <c r="AH162" s="37"/>
      <c r="AI162" s="37"/>
      <c r="AJ162" s="37"/>
      <c r="AK162" s="37"/>
      <c r="AL162" s="37"/>
      <c r="AM162" s="37"/>
    </row>
    <row r="163" spans="1:39" ht="12" customHeight="1" x14ac:dyDescent="0.2">
      <c r="A163" s="37"/>
      <c r="B163" s="37"/>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c r="AA163" s="37"/>
      <c r="AB163" s="37"/>
      <c r="AC163" s="37"/>
      <c r="AD163" s="37"/>
      <c r="AE163" s="37"/>
      <c r="AF163" s="37"/>
      <c r="AG163" s="37"/>
      <c r="AH163" s="37"/>
      <c r="AI163" s="37"/>
      <c r="AJ163" s="37"/>
      <c r="AK163" s="37"/>
      <c r="AL163" s="37"/>
      <c r="AM163" s="37"/>
    </row>
    <row r="164" spans="1:39" ht="12" customHeight="1" x14ac:dyDescent="0.2">
      <c r="A164" s="37"/>
      <c r="B164" s="37"/>
      <c r="C164" s="37"/>
      <c r="D164" s="37"/>
      <c r="E164" s="37"/>
      <c r="F164" s="37"/>
      <c r="G164" s="37"/>
      <c r="H164" s="37"/>
      <c r="I164" s="37"/>
      <c r="J164" s="37"/>
      <c r="K164" s="37"/>
      <c r="L164" s="37"/>
      <c r="M164" s="37"/>
      <c r="N164" s="37"/>
      <c r="O164" s="37"/>
      <c r="P164" s="37"/>
      <c r="Q164" s="37"/>
      <c r="R164" s="37"/>
      <c r="S164" s="37"/>
      <c r="T164" s="37"/>
      <c r="U164" s="37"/>
      <c r="V164" s="37"/>
      <c r="W164" s="37"/>
      <c r="X164" s="37"/>
      <c r="Y164" s="37"/>
      <c r="Z164" s="37"/>
      <c r="AA164" s="37"/>
      <c r="AB164" s="37"/>
      <c r="AC164" s="37"/>
      <c r="AD164" s="37"/>
      <c r="AE164" s="37"/>
      <c r="AF164" s="37"/>
      <c r="AG164" s="37"/>
      <c r="AH164" s="37"/>
      <c r="AI164" s="37"/>
      <c r="AJ164" s="37"/>
      <c r="AK164" s="37"/>
      <c r="AL164" s="37"/>
      <c r="AM164" s="37"/>
    </row>
    <row r="165" spans="1:39" ht="12" customHeight="1" x14ac:dyDescent="0.2">
      <c r="A165" s="37"/>
      <c r="B165" s="37"/>
      <c r="C165" s="37"/>
      <c r="D165" s="37"/>
      <c r="E165" s="37"/>
      <c r="F165" s="37"/>
      <c r="G165" s="37"/>
      <c r="H165" s="37"/>
      <c r="I165" s="37"/>
      <c r="J165" s="37"/>
      <c r="K165" s="37"/>
      <c r="L165" s="37"/>
      <c r="M165" s="37"/>
      <c r="N165" s="37"/>
      <c r="O165" s="37"/>
      <c r="P165" s="37"/>
      <c r="Q165" s="37"/>
      <c r="R165" s="37"/>
      <c r="S165" s="37"/>
      <c r="T165" s="37"/>
      <c r="U165" s="37"/>
      <c r="V165" s="37"/>
      <c r="W165" s="37"/>
      <c r="X165" s="37"/>
      <c r="Y165" s="37"/>
      <c r="Z165" s="37"/>
      <c r="AA165" s="37"/>
      <c r="AB165" s="37"/>
      <c r="AC165" s="37"/>
      <c r="AD165" s="37"/>
      <c r="AE165" s="37"/>
      <c r="AF165" s="37"/>
      <c r="AG165" s="37"/>
      <c r="AH165" s="37"/>
      <c r="AI165" s="37"/>
      <c r="AJ165" s="37"/>
      <c r="AK165" s="37"/>
      <c r="AL165" s="37"/>
      <c r="AM165" s="37"/>
    </row>
    <row r="166" spans="1:39" ht="12" customHeight="1" x14ac:dyDescent="0.2">
      <c r="A166" s="37"/>
      <c r="B166" s="37"/>
      <c r="C166" s="37"/>
      <c r="D166" s="37"/>
      <c r="E166" s="37"/>
      <c r="F166" s="37"/>
      <c r="G166" s="37"/>
      <c r="H166" s="37"/>
      <c r="I166" s="37"/>
      <c r="J166" s="37"/>
      <c r="K166" s="37"/>
      <c r="L166" s="37"/>
      <c r="M166" s="37"/>
      <c r="N166" s="37"/>
      <c r="O166" s="37"/>
      <c r="P166" s="37"/>
      <c r="Q166" s="37"/>
      <c r="R166" s="37"/>
      <c r="S166" s="37"/>
      <c r="T166" s="37"/>
      <c r="U166" s="37"/>
      <c r="V166" s="37"/>
      <c r="W166" s="37"/>
      <c r="X166" s="37"/>
      <c r="Y166" s="37"/>
      <c r="Z166" s="37"/>
      <c r="AA166" s="37"/>
      <c r="AB166" s="37"/>
      <c r="AC166" s="37"/>
      <c r="AD166" s="37"/>
      <c r="AE166" s="37"/>
      <c r="AF166" s="37"/>
      <c r="AG166" s="37"/>
      <c r="AH166" s="37"/>
      <c r="AI166" s="37"/>
      <c r="AJ166" s="37"/>
      <c r="AK166" s="37"/>
      <c r="AL166" s="37"/>
      <c r="AM166" s="37"/>
    </row>
    <row r="167" spans="1:39" ht="12" customHeight="1" x14ac:dyDescent="0.2">
      <c r="A167" s="37"/>
      <c r="B167" s="37"/>
      <c r="C167" s="37"/>
      <c r="D167" s="37"/>
      <c r="E167" s="37"/>
      <c r="F167" s="37"/>
      <c r="G167" s="37"/>
      <c r="H167" s="37"/>
      <c r="I167" s="37"/>
      <c r="J167" s="37"/>
      <c r="K167" s="37"/>
      <c r="L167" s="37"/>
      <c r="M167" s="37"/>
      <c r="N167" s="37"/>
      <c r="O167" s="37"/>
      <c r="P167" s="37"/>
      <c r="Q167" s="37"/>
      <c r="R167" s="37"/>
      <c r="S167" s="37"/>
      <c r="T167" s="37"/>
      <c r="U167" s="37"/>
      <c r="V167" s="37"/>
      <c r="W167" s="37"/>
      <c r="X167" s="37"/>
      <c r="Y167" s="37"/>
      <c r="Z167" s="37"/>
      <c r="AA167" s="37"/>
      <c r="AB167" s="37"/>
      <c r="AC167" s="37"/>
      <c r="AD167" s="37"/>
      <c r="AE167" s="37"/>
      <c r="AF167" s="37"/>
      <c r="AG167" s="37"/>
      <c r="AH167" s="37"/>
      <c r="AI167" s="37"/>
      <c r="AJ167" s="37"/>
      <c r="AK167" s="37"/>
      <c r="AL167" s="37"/>
      <c r="AM167" s="37"/>
    </row>
    <row r="168" spans="1:39" ht="12" customHeight="1" x14ac:dyDescent="0.2">
      <c r="A168" s="37"/>
      <c r="B168" s="37"/>
      <c r="C168" s="37"/>
      <c r="D168" s="37"/>
      <c r="E168" s="37"/>
      <c r="F168" s="37"/>
      <c r="G168" s="37"/>
      <c r="H168" s="37"/>
      <c r="I168" s="37"/>
      <c r="J168" s="37"/>
      <c r="K168" s="37"/>
      <c r="L168" s="37"/>
      <c r="M168" s="37"/>
      <c r="N168" s="37"/>
      <c r="O168" s="37"/>
      <c r="P168" s="37"/>
      <c r="Q168" s="37"/>
      <c r="R168" s="37"/>
      <c r="S168" s="37"/>
      <c r="T168" s="37"/>
      <c r="U168" s="37"/>
      <c r="V168" s="37"/>
      <c r="W168" s="37"/>
      <c r="X168" s="37"/>
      <c r="Y168" s="37"/>
      <c r="Z168" s="37"/>
      <c r="AA168" s="37"/>
      <c r="AB168" s="37"/>
      <c r="AC168" s="37"/>
      <c r="AD168" s="37"/>
      <c r="AE168" s="37"/>
      <c r="AF168" s="37"/>
      <c r="AG168" s="37"/>
      <c r="AH168" s="37"/>
      <c r="AI168" s="37"/>
      <c r="AJ168" s="37"/>
      <c r="AK168" s="37"/>
      <c r="AL168" s="37"/>
      <c r="AM168" s="37"/>
    </row>
    <row r="169" spans="1:39" ht="12" customHeight="1" x14ac:dyDescent="0.2">
      <c r="A169" s="37"/>
      <c r="B169" s="37"/>
      <c r="C169" s="37"/>
      <c r="D169" s="37"/>
      <c r="E169" s="37"/>
      <c r="F169" s="37"/>
      <c r="G169" s="37"/>
      <c r="H169" s="37"/>
      <c r="I169" s="37"/>
      <c r="J169" s="37"/>
      <c r="K169" s="37"/>
      <c r="L169" s="37"/>
      <c r="M169" s="37"/>
      <c r="N169" s="37"/>
      <c r="O169" s="37"/>
      <c r="P169" s="37"/>
      <c r="Q169" s="37"/>
      <c r="R169" s="37"/>
      <c r="S169" s="37"/>
      <c r="T169" s="37"/>
      <c r="U169" s="37"/>
      <c r="V169" s="37"/>
      <c r="W169" s="37"/>
      <c r="X169" s="37"/>
      <c r="Y169" s="37"/>
      <c r="Z169" s="37"/>
      <c r="AA169" s="37"/>
      <c r="AB169" s="37"/>
      <c r="AC169" s="37"/>
      <c r="AD169" s="37"/>
      <c r="AE169" s="37"/>
      <c r="AF169" s="37"/>
      <c r="AG169" s="37"/>
      <c r="AH169" s="37"/>
      <c r="AI169" s="37"/>
      <c r="AJ169" s="37"/>
      <c r="AK169" s="37"/>
      <c r="AL169" s="37"/>
      <c r="AM169" s="37"/>
    </row>
    <row r="170" spans="1:39" ht="12" customHeight="1" x14ac:dyDescent="0.2">
      <c r="A170" s="37"/>
      <c r="B170" s="37"/>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c r="AA170" s="37"/>
      <c r="AB170" s="37"/>
      <c r="AC170" s="37"/>
      <c r="AD170" s="37"/>
      <c r="AE170" s="37"/>
      <c r="AF170" s="37"/>
      <c r="AG170" s="37"/>
      <c r="AH170" s="37"/>
      <c r="AI170" s="37"/>
      <c r="AJ170" s="37"/>
      <c r="AK170" s="37"/>
      <c r="AL170" s="37"/>
      <c r="AM170" s="37"/>
    </row>
    <row r="171" spans="1:39" ht="12" customHeight="1" x14ac:dyDescent="0.2">
      <c r="A171" s="37"/>
      <c r="B171" s="37"/>
      <c r="C171" s="37"/>
      <c r="D171" s="37"/>
      <c r="E171" s="37"/>
      <c r="F171" s="37"/>
      <c r="G171" s="37"/>
      <c r="H171" s="37"/>
      <c r="I171" s="37"/>
      <c r="J171" s="37"/>
      <c r="K171" s="37"/>
      <c r="L171" s="37"/>
      <c r="M171" s="37"/>
      <c r="N171" s="37"/>
      <c r="O171" s="37"/>
      <c r="P171" s="37"/>
      <c r="Q171" s="37"/>
      <c r="R171" s="37"/>
      <c r="S171" s="37"/>
      <c r="T171" s="37"/>
      <c r="U171" s="37"/>
      <c r="V171" s="37"/>
      <c r="W171" s="37"/>
      <c r="X171" s="37"/>
      <c r="Y171" s="37"/>
      <c r="Z171" s="37"/>
      <c r="AA171" s="37"/>
      <c r="AB171" s="37"/>
      <c r="AC171" s="37"/>
      <c r="AD171" s="37"/>
      <c r="AE171" s="37"/>
      <c r="AF171" s="37"/>
      <c r="AG171" s="37"/>
      <c r="AH171" s="37"/>
      <c r="AI171" s="37"/>
      <c r="AJ171" s="37"/>
      <c r="AK171" s="37"/>
      <c r="AL171" s="37"/>
      <c r="AM171" s="37"/>
    </row>
    <row r="172" spans="1:39" ht="12" customHeight="1" x14ac:dyDescent="0.2">
      <c r="A172" s="37"/>
      <c r="B172" s="37"/>
      <c r="C172" s="37"/>
      <c r="D172" s="37"/>
      <c r="E172" s="37"/>
      <c r="F172" s="37"/>
      <c r="G172" s="37"/>
      <c r="H172" s="37"/>
      <c r="I172" s="37"/>
      <c r="J172" s="37"/>
      <c r="K172" s="37"/>
      <c r="L172" s="37"/>
      <c r="M172" s="37"/>
      <c r="N172" s="37"/>
      <c r="O172" s="37"/>
      <c r="P172" s="37"/>
      <c r="Q172" s="37"/>
      <c r="R172" s="37"/>
      <c r="S172" s="37"/>
      <c r="T172" s="37"/>
      <c r="U172" s="37"/>
      <c r="V172" s="37"/>
      <c r="W172" s="37"/>
      <c r="X172" s="37"/>
      <c r="Y172" s="37"/>
      <c r="Z172" s="37"/>
      <c r="AA172" s="37"/>
      <c r="AB172" s="37"/>
      <c r="AC172" s="37"/>
      <c r="AD172" s="37"/>
      <c r="AE172" s="37"/>
      <c r="AF172" s="37"/>
      <c r="AG172" s="37"/>
      <c r="AH172" s="37"/>
      <c r="AI172" s="37"/>
      <c r="AJ172" s="37"/>
      <c r="AK172" s="37"/>
      <c r="AL172" s="37"/>
      <c r="AM172" s="37"/>
    </row>
    <row r="173" spans="1:39" ht="12" customHeight="1" x14ac:dyDescent="0.2">
      <c r="A173" s="37"/>
      <c r="B173" s="37"/>
      <c r="C173" s="37"/>
      <c r="D173" s="37"/>
      <c r="E173" s="37"/>
      <c r="F173" s="37"/>
      <c r="G173" s="37"/>
      <c r="H173" s="37"/>
      <c r="I173" s="37"/>
      <c r="J173" s="37"/>
      <c r="K173" s="37"/>
      <c r="L173" s="37"/>
      <c r="M173" s="37"/>
      <c r="N173" s="37"/>
      <c r="O173" s="37"/>
      <c r="P173" s="37"/>
      <c r="Q173" s="37"/>
      <c r="R173" s="37"/>
      <c r="S173" s="37"/>
      <c r="T173" s="37"/>
      <c r="U173" s="37"/>
      <c r="V173" s="37"/>
      <c r="W173" s="37"/>
      <c r="X173" s="37"/>
      <c r="Y173" s="37"/>
      <c r="Z173" s="37"/>
      <c r="AA173" s="37"/>
      <c r="AB173" s="37"/>
      <c r="AC173" s="37"/>
      <c r="AD173" s="37"/>
      <c r="AE173" s="37"/>
      <c r="AF173" s="37"/>
      <c r="AG173" s="37"/>
      <c r="AH173" s="37"/>
      <c r="AI173" s="37"/>
      <c r="AJ173" s="37"/>
      <c r="AK173" s="37"/>
      <c r="AL173" s="37"/>
      <c r="AM173" s="37"/>
    </row>
    <row r="174" spans="1:39" ht="12" customHeight="1" x14ac:dyDescent="0.2">
      <c r="A174" s="37"/>
      <c r="B174" s="37"/>
      <c r="C174" s="37"/>
      <c r="D174" s="37"/>
      <c r="E174" s="37"/>
      <c r="F174" s="37"/>
      <c r="G174" s="37"/>
      <c r="H174" s="37"/>
      <c r="I174" s="37"/>
      <c r="J174" s="37"/>
      <c r="K174" s="37"/>
      <c r="L174" s="37"/>
      <c r="M174" s="37"/>
      <c r="N174" s="37"/>
      <c r="O174" s="37"/>
      <c r="P174" s="37"/>
      <c r="Q174" s="37"/>
      <c r="R174" s="37"/>
      <c r="S174" s="37"/>
      <c r="T174" s="37"/>
      <c r="U174" s="37"/>
      <c r="V174" s="37"/>
      <c r="W174" s="37"/>
      <c r="X174" s="37"/>
      <c r="Y174" s="37"/>
      <c r="Z174" s="37"/>
      <c r="AA174" s="37"/>
      <c r="AB174" s="37"/>
      <c r="AC174" s="37"/>
      <c r="AD174" s="37"/>
      <c r="AE174" s="37"/>
      <c r="AF174" s="37"/>
      <c r="AG174" s="37"/>
      <c r="AH174" s="37"/>
      <c r="AI174" s="37"/>
      <c r="AJ174" s="37"/>
      <c r="AK174" s="37"/>
      <c r="AL174" s="37"/>
      <c r="AM174" s="37"/>
    </row>
    <row r="175" spans="1:39" ht="12" customHeight="1" x14ac:dyDescent="0.2">
      <c r="A175" s="37"/>
      <c r="B175" s="37"/>
      <c r="C175" s="37"/>
      <c r="D175" s="37"/>
      <c r="E175" s="37"/>
      <c r="F175" s="37"/>
      <c r="G175" s="37"/>
      <c r="H175" s="37"/>
      <c r="I175" s="37"/>
      <c r="J175" s="37"/>
      <c r="K175" s="37"/>
      <c r="L175" s="37"/>
      <c r="M175" s="37"/>
      <c r="N175" s="37"/>
      <c r="O175" s="37"/>
      <c r="P175" s="37"/>
      <c r="Q175" s="37"/>
      <c r="R175" s="37"/>
      <c r="S175" s="37"/>
      <c r="T175" s="37"/>
      <c r="U175" s="37"/>
      <c r="V175" s="37"/>
      <c r="W175" s="37"/>
      <c r="X175" s="37"/>
      <c r="Y175" s="37"/>
      <c r="Z175" s="37"/>
      <c r="AA175" s="37"/>
      <c r="AB175" s="37"/>
      <c r="AC175" s="37"/>
      <c r="AD175" s="37"/>
      <c r="AE175" s="37"/>
      <c r="AF175" s="37"/>
      <c r="AG175" s="37"/>
      <c r="AH175" s="37"/>
      <c r="AI175" s="37"/>
      <c r="AJ175" s="37"/>
      <c r="AK175" s="37"/>
      <c r="AL175" s="37"/>
      <c r="AM175" s="37"/>
    </row>
    <row r="176" spans="1:39" ht="12" customHeight="1" x14ac:dyDescent="0.2">
      <c r="A176" s="37"/>
      <c r="B176" s="37"/>
      <c r="C176" s="37"/>
      <c r="D176" s="37"/>
      <c r="E176" s="37"/>
      <c r="F176" s="37"/>
      <c r="G176" s="37"/>
      <c r="H176" s="37"/>
      <c r="I176" s="37"/>
      <c r="J176" s="37"/>
      <c r="K176" s="37"/>
      <c r="L176" s="37"/>
      <c r="M176" s="37"/>
      <c r="N176" s="37"/>
      <c r="O176" s="37"/>
      <c r="P176" s="37"/>
      <c r="Q176" s="37"/>
      <c r="R176" s="37"/>
      <c r="S176" s="37"/>
      <c r="T176" s="37"/>
      <c r="U176" s="37"/>
      <c r="V176" s="37"/>
      <c r="W176" s="37"/>
      <c r="X176" s="37"/>
      <c r="Y176" s="37"/>
      <c r="Z176" s="37"/>
      <c r="AA176" s="37"/>
      <c r="AB176" s="37"/>
      <c r="AC176" s="37"/>
      <c r="AD176" s="37"/>
      <c r="AE176" s="37"/>
      <c r="AF176" s="37"/>
      <c r="AG176" s="37"/>
      <c r="AH176" s="37"/>
      <c r="AI176" s="37"/>
      <c r="AJ176" s="37"/>
      <c r="AK176" s="37"/>
      <c r="AL176" s="37"/>
      <c r="AM176" s="37"/>
    </row>
    <row r="177" spans="1:39" ht="12" customHeight="1" x14ac:dyDescent="0.2">
      <c r="A177" s="37"/>
      <c r="B177" s="37"/>
      <c r="C177" s="37"/>
      <c r="D177" s="37"/>
      <c r="E177" s="37"/>
      <c r="F177" s="37"/>
      <c r="G177" s="37"/>
      <c r="H177" s="37"/>
      <c r="I177" s="37"/>
      <c r="J177" s="37"/>
      <c r="K177" s="37"/>
      <c r="L177" s="37"/>
      <c r="M177" s="37"/>
      <c r="N177" s="37"/>
      <c r="O177" s="37"/>
      <c r="P177" s="37"/>
      <c r="Q177" s="37"/>
      <c r="R177" s="37"/>
      <c r="S177" s="37"/>
      <c r="T177" s="37"/>
      <c r="U177" s="37"/>
      <c r="V177" s="37"/>
      <c r="W177" s="37"/>
      <c r="X177" s="37"/>
      <c r="Y177" s="37"/>
      <c r="Z177" s="37"/>
      <c r="AA177" s="37"/>
      <c r="AB177" s="37"/>
      <c r="AC177" s="37"/>
      <c r="AD177" s="37"/>
      <c r="AE177" s="37"/>
      <c r="AF177" s="37"/>
      <c r="AG177" s="37"/>
      <c r="AH177" s="37"/>
      <c r="AI177" s="37"/>
      <c r="AJ177" s="37"/>
      <c r="AK177" s="37"/>
      <c r="AL177" s="37"/>
      <c r="AM177" s="37"/>
    </row>
    <row r="178" spans="1:39" ht="12" customHeight="1" x14ac:dyDescent="0.2">
      <c r="A178" s="37"/>
      <c r="B178" s="37"/>
      <c r="C178" s="37"/>
      <c r="D178" s="37"/>
      <c r="E178" s="37"/>
      <c r="F178" s="37"/>
      <c r="G178" s="37"/>
      <c r="H178" s="37"/>
      <c r="I178" s="37"/>
      <c r="J178" s="37"/>
      <c r="K178" s="37"/>
      <c r="L178" s="37"/>
      <c r="M178" s="37"/>
      <c r="N178" s="37"/>
      <c r="O178" s="37"/>
      <c r="P178" s="37"/>
      <c r="Q178" s="37"/>
      <c r="R178" s="37"/>
      <c r="S178" s="37"/>
      <c r="T178" s="37"/>
      <c r="U178" s="37"/>
      <c r="V178" s="37"/>
      <c r="W178" s="37"/>
      <c r="X178" s="37"/>
      <c r="Y178" s="37"/>
      <c r="Z178" s="37"/>
      <c r="AA178" s="37"/>
      <c r="AB178" s="37"/>
      <c r="AC178" s="37"/>
      <c r="AD178" s="37"/>
      <c r="AE178" s="37"/>
      <c r="AF178" s="37"/>
      <c r="AG178" s="37"/>
      <c r="AH178" s="37"/>
      <c r="AI178" s="37"/>
      <c r="AJ178" s="37"/>
      <c r="AK178" s="37"/>
      <c r="AL178" s="37"/>
      <c r="AM178" s="37"/>
    </row>
  </sheetData>
  <mergeCells count="898">
    <mergeCell ref="F53:R53"/>
    <mergeCell ref="S53:T53"/>
    <mergeCell ref="U53:W53"/>
    <mergeCell ref="X53:Z53"/>
    <mergeCell ref="AA53:AD53"/>
    <mergeCell ref="AE53:AG53"/>
    <mergeCell ref="AH53:AM53"/>
    <mergeCell ref="B71:C71"/>
    <mergeCell ref="D71:E71"/>
    <mergeCell ref="F71:R71"/>
    <mergeCell ref="S71:T71"/>
    <mergeCell ref="U71:W71"/>
    <mergeCell ref="X71:Z71"/>
    <mergeCell ref="AA71:AD71"/>
    <mergeCell ref="AE71:AG71"/>
    <mergeCell ref="AH71:AM71"/>
    <mergeCell ref="B68:C68"/>
    <mergeCell ref="D68:E68"/>
    <mergeCell ref="F68:R68"/>
    <mergeCell ref="S68:T68"/>
    <mergeCell ref="U68:W68"/>
    <mergeCell ref="X68:Z68"/>
    <mergeCell ref="AA68:AD68"/>
    <mergeCell ref="AE68:AG68"/>
    <mergeCell ref="AH68:AM68"/>
    <mergeCell ref="S37:T37"/>
    <mergeCell ref="U37:W37"/>
    <mergeCell ref="X37:Z37"/>
    <mergeCell ref="AA37:AD37"/>
    <mergeCell ref="AE37:AG37"/>
    <mergeCell ref="AH37:AM37"/>
    <mergeCell ref="B38:C38"/>
    <mergeCell ref="D38:E38"/>
    <mergeCell ref="F38:R38"/>
    <mergeCell ref="S38:T38"/>
    <mergeCell ref="U38:W38"/>
    <mergeCell ref="X38:Z38"/>
    <mergeCell ref="AA38:AD38"/>
    <mergeCell ref="AE38:AG38"/>
    <mergeCell ref="AH38:AM38"/>
    <mergeCell ref="AH67:AM67"/>
    <mergeCell ref="B58:C58"/>
    <mergeCell ref="D58:E58"/>
    <mergeCell ref="F58:R58"/>
    <mergeCell ref="S58:T58"/>
    <mergeCell ref="U58:W58"/>
    <mergeCell ref="X58:Z58"/>
    <mergeCell ref="AA58:AD58"/>
    <mergeCell ref="F90:R90"/>
    <mergeCell ref="S90:T90"/>
    <mergeCell ref="AA90:AD90"/>
    <mergeCell ref="AE90:AG90"/>
    <mergeCell ref="B88:C88"/>
    <mergeCell ref="D88:E88"/>
    <mergeCell ref="F88:R88"/>
    <mergeCell ref="S88:T88"/>
    <mergeCell ref="U88:W88"/>
    <mergeCell ref="X88:Z88"/>
    <mergeCell ref="AA88:AD88"/>
    <mergeCell ref="B60:C60"/>
    <mergeCell ref="D60:E60"/>
    <mergeCell ref="F60:R60"/>
    <mergeCell ref="S60:T60"/>
    <mergeCell ref="U60:W60"/>
    <mergeCell ref="S78:T78"/>
    <mergeCell ref="U78:W78"/>
    <mergeCell ref="X78:Z78"/>
    <mergeCell ref="AA78:AD78"/>
    <mergeCell ref="B69:C69"/>
    <mergeCell ref="D69:E69"/>
    <mergeCell ref="F69:R69"/>
    <mergeCell ref="AE58:AG58"/>
    <mergeCell ref="AH58:AM58"/>
    <mergeCell ref="B59:C59"/>
    <mergeCell ref="D59:E59"/>
    <mergeCell ref="F59:R59"/>
    <mergeCell ref="S59:T59"/>
    <mergeCell ref="U59:W59"/>
    <mergeCell ref="X59:Z59"/>
    <mergeCell ref="AA59:AD59"/>
    <mergeCell ref="AE59:AG59"/>
    <mergeCell ref="AH59:AM59"/>
    <mergeCell ref="S69:T69"/>
    <mergeCell ref="U69:W69"/>
    <mergeCell ref="X69:Z69"/>
    <mergeCell ref="AA69:AD69"/>
    <mergeCell ref="B70:C70"/>
    <mergeCell ref="D70:E70"/>
    <mergeCell ref="F70:R70"/>
    <mergeCell ref="S70:T70"/>
    <mergeCell ref="U70:W70"/>
    <mergeCell ref="X70:Z70"/>
    <mergeCell ref="AA70:AD70"/>
    <mergeCell ref="AA60:AD60"/>
    <mergeCell ref="AA83:AD83"/>
    <mergeCell ref="AE83:AG83"/>
    <mergeCell ref="AH83:AM83"/>
    <mergeCell ref="AE78:AG78"/>
    <mergeCell ref="AH78:AM78"/>
    <mergeCell ref="B79:C79"/>
    <mergeCell ref="B42:C42"/>
    <mergeCell ref="D42:E42"/>
    <mergeCell ref="F42:R42"/>
    <mergeCell ref="S42:T42"/>
    <mergeCell ref="U42:W42"/>
    <mergeCell ref="X42:Z42"/>
    <mergeCell ref="AA42:AD42"/>
    <mergeCell ref="AE42:AG42"/>
    <mergeCell ref="AH42:AM42"/>
    <mergeCell ref="B67:C67"/>
    <mergeCell ref="D67:E67"/>
    <mergeCell ref="F67:R67"/>
    <mergeCell ref="S67:T67"/>
    <mergeCell ref="U67:W67"/>
    <mergeCell ref="X67:Z67"/>
    <mergeCell ref="AA67:AD67"/>
    <mergeCell ref="AE67:AG67"/>
    <mergeCell ref="D79:E79"/>
    <mergeCell ref="X79:Z79"/>
    <mergeCell ref="AA79:AD79"/>
    <mergeCell ref="AE79:AG79"/>
    <mergeCell ref="AH79:AM79"/>
    <mergeCell ref="B73:C73"/>
    <mergeCell ref="D73:E73"/>
    <mergeCell ref="F73:R73"/>
    <mergeCell ref="S73:T73"/>
    <mergeCell ref="U73:W73"/>
    <mergeCell ref="X73:Z73"/>
    <mergeCell ref="AA73:AD73"/>
    <mergeCell ref="AE73:AG73"/>
    <mergeCell ref="AH73:AM73"/>
    <mergeCell ref="X76:Z76"/>
    <mergeCell ref="AA77:AD77"/>
    <mergeCell ref="AE77:AG77"/>
    <mergeCell ref="AH77:AM77"/>
    <mergeCell ref="AA76:AD76"/>
    <mergeCell ref="AE76:AG76"/>
    <mergeCell ref="AH76:AM76"/>
    <mergeCell ref="F79:R79"/>
    <mergeCell ref="S79:T79"/>
    <mergeCell ref="U79:W79"/>
    <mergeCell ref="AA112:AD112"/>
    <mergeCell ref="AE112:AG112"/>
    <mergeCell ref="AH112:AM112"/>
    <mergeCell ref="B114:C114"/>
    <mergeCell ref="D114:E114"/>
    <mergeCell ref="F114:R114"/>
    <mergeCell ref="S114:T114"/>
    <mergeCell ref="U114:W114"/>
    <mergeCell ref="X114:Z114"/>
    <mergeCell ref="AA114:AD114"/>
    <mergeCell ref="AE114:AG114"/>
    <mergeCell ref="AH114:AM114"/>
    <mergeCell ref="S113:T113"/>
    <mergeCell ref="U113:W113"/>
    <mergeCell ref="X113:Z113"/>
    <mergeCell ref="AA113:AD113"/>
    <mergeCell ref="AE113:AG113"/>
    <mergeCell ref="AH113:AM113"/>
    <mergeCell ref="B81:C81"/>
    <mergeCell ref="D81:E81"/>
    <mergeCell ref="F81:R81"/>
    <mergeCell ref="S81:T81"/>
    <mergeCell ref="U81:W81"/>
    <mergeCell ref="X81:Z81"/>
    <mergeCell ref="B112:C112"/>
    <mergeCell ref="D112:E112"/>
    <mergeCell ref="F112:R112"/>
    <mergeCell ref="S112:T112"/>
    <mergeCell ref="U112:W112"/>
    <mergeCell ref="X112:Z112"/>
    <mergeCell ref="B83:C83"/>
    <mergeCell ref="D83:E83"/>
    <mergeCell ref="F83:R83"/>
    <mergeCell ref="S83:T83"/>
    <mergeCell ref="U83:W83"/>
    <mergeCell ref="X83:Z83"/>
    <mergeCell ref="D92:E92"/>
    <mergeCell ref="F92:R92"/>
    <mergeCell ref="S92:T92"/>
    <mergeCell ref="U92:W92"/>
    <mergeCell ref="X92:Z92"/>
    <mergeCell ref="B89:C89"/>
    <mergeCell ref="B110:C110"/>
    <mergeCell ref="D110:E110"/>
    <mergeCell ref="F110:R110"/>
    <mergeCell ref="S110:T110"/>
    <mergeCell ref="U110:W110"/>
    <mergeCell ref="X110:Z110"/>
    <mergeCell ref="AA110:AD110"/>
    <mergeCell ref="AE110:AG110"/>
    <mergeCell ref="AH110:AM110"/>
    <mergeCell ref="AE69:AG69"/>
    <mergeCell ref="AH69:AM69"/>
    <mergeCell ref="AH50:AM50"/>
    <mergeCell ref="B46:C46"/>
    <mergeCell ref="D46:E46"/>
    <mergeCell ref="F46:R46"/>
    <mergeCell ref="S46:T46"/>
    <mergeCell ref="U46:W46"/>
    <mergeCell ref="X46:Z46"/>
    <mergeCell ref="AA46:AD46"/>
    <mergeCell ref="AE46:AG46"/>
    <mergeCell ref="AH46:AM46"/>
    <mergeCell ref="X49:Z49"/>
    <mergeCell ref="AA49:AD49"/>
    <mergeCell ref="AE49:AG49"/>
    <mergeCell ref="AH49:AM49"/>
    <mergeCell ref="B47:C47"/>
    <mergeCell ref="D47:E47"/>
    <mergeCell ref="F47:R47"/>
    <mergeCell ref="S47:T47"/>
    <mergeCell ref="U47:W47"/>
    <mergeCell ref="X47:Z47"/>
    <mergeCell ref="AA47:AD47"/>
    <mergeCell ref="AE47:AG47"/>
    <mergeCell ref="AH47:AM47"/>
    <mergeCell ref="D49:E49"/>
    <mergeCell ref="B120:C120"/>
    <mergeCell ref="D120:E120"/>
    <mergeCell ref="F120:R120"/>
    <mergeCell ref="S120:T120"/>
    <mergeCell ref="U120:W120"/>
    <mergeCell ref="X120:Z120"/>
    <mergeCell ref="AA120:AD120"/>
    <mergeCell ref="AE120:AG120"/>
    <mergeCell ref="AH120:AM120"/>
    <mergeCell ref="AH72:AM72"/>
    <mergeCell ref="B72:C72"/>
    <mergeCell ref="D72:E72"/>
    <mergeCell ref="F72:R72"/>
    <mergeCell ref="S72:T72"/>
    <mergeCell ref="U72:W72"/>
    <mergeCell ref="X72:Z72"/>
    <mergeCell ref="AA72:AD72"/>
    <mergeCell ref="AE72:AG72"/>
    <mergeCell ref="U77:W77"/>
    <mergeCell ref="X77:Z77"/>
    <mergeCell ref="F111:R111"/>
    <mergeCell ref="S111:T111"/>
    <mergeCell ref="AH41:AM41"/>
    <mergeCell ref="B41:C41"/>
    <mergeCell ref="D41:E41"/>
    <mergeCell ref="F41:R41"/>
    <mergeCell ref="S41:T41"/>
    <mergeCell ref="U41:W41"/>
    <mergeCell ref="X41:Z41"/>
    <mergeCell ref="B50:C50"/>
    <mergeCell ref="D50:E50"/>
    <mergeCell ref="F50:R50"/>
    <mergeCell ref="S50:T50"/>
    <mergeCell ref="U50:W50"/>
    <mergeCell ref="X50:Z50"/>
    <mergeCell ref="AA50:AD50"/>
    <mergeCell ref="AE50:AG50"/>
    <mergeCell ref="B44:C44"/>
    <mergeCell ref="D44:E44"/>
    <mergeCell ref="F44:R44"/>
    <mergeCell ref="S44:T44"/>
    <mergeCell ref="U44:W44"/>
    <mergeCell ref="X44:Z44"/>
    <mergeCell ref="AA44:AD44"/>
    <mergeCell ref="AE44:AG44"/>
    <mergeCell ref="AH44:AM44"/>
    <mergeCell ref="AW31:AY31"/>
    <mergeCell ref="AW32:AY32"/>
    <mergeCell ref="AW41:AY41"/>
    <mergeCell ref="AW122:AY122"/>
    <mergeCell ref="AW72:AY72"/>
    <mergeCell ref="AW76:AY76"/>
    <mergeCell ref="AW77:AY77"/>
    <mergeCell ref="AW80:AY80"/>
    <mergeCell ref="AW121:AY121"/>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R27:AS27"/>
    <mergeCell ref="D28:E28"/>
    <mergeCell ref="X28:AD28"/>
    <mergeCell ref="AE28:AM28"/>
    <mergeCell ref="X29:Z29"/>
    <mergeCell ref="AA29:AD29"/>
    <mergeCell ref="AE29:AG29"/>
    <mergeCell ref="AH29:AM29"/>
    <mergeCell ref="J25:O25"/>
    <mergeCell ref="V25:W25"/>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H31:AM31"/>
    <mergeCell ref="F32:R32"/>
    <mergeCell ref="X32:Z32"/>
    <mergeCell ref="AA32:AD32"/>
    <mergeCell ref="AE32:AG32"/>
    <mergeCell ref="AH32:AM32"/>
    <mergeCell ref="AE30:AG30"/>
    <mergeCell ref="AH30:AM30"/>
    <mergeCell ref="F31:R31"/>
    <mergeCell ref="S31:T31"/>
    <mergeCell ref="U31:W31"/>
    <mergeCell ref="X31:Z31"/>
    <mergeCell ref="AA31:AD31"/>
    <mergeCell ref="AE31:AG31"/>
    <mergeCell ref="AA41:AD41"/>
    <mergeCell ref="AE41:AG41"/>
    <mergeCell ref="B32:C32"/>
    <mergeCell ref="D32:E32"/>
    <mergeCell ref="S32:T32"/>
    <mergeCell ref="U32:W32"/>
    <mergeCell ref="B33:C33"/>
    <mergeCell ref="D33:E33"/>
    <mergeCell ref="F33:R33"/>
    <mergeCell ref="S33:T33"/>
    <mergeCell ref="U33:W33"/>
    <mergeCell ref="X33:Z33"/>
    <mergeCell ref="B34:C34"/>
    <mergeCell ref="D34:E34"/>
    <mergeCell ref="F34:R34"/>
    <mergeCell ref="S34:T34"/>
    <mergeCell ref="U34:W34"/>
    <mergeCell ref="X34:Z34"/>
    <mergeCell ref="AA34:AD34"/>
    <mergeCell ref="AE34:AG34"/>
    <mergeCell ref="B35:C35"/>
    <mergeCell ref="D35:E35"/>
    <mergeCell ref="F35:R35"/>
    <mergeCell ref="S35:T35"/>
    <mergeCell ref="B30:C30"/>
    <mergeCell ref="D30:E30"/>
    <mergeCell ref="F30:R30"/>
    <mergeCell ref="S30:T30"/>
    <mergeCell ref="U30:W30"/>
    <mergeCell ref="X30:Z30"/>
    <mergeCell ref="B31:C31"/>
    <mergeCell ref="D31:E31"/>
    <mergeCell ref="AE39:AG39"/>
    <mergeCell ref="AA30:AD30"/>
    <mergeCell ref="AA33:AD33"/>
    <mergeCell ref="AE33:AG33"/>
    <mergeCell ref="U35:W35"/>
    <mergeCell ref="X35:Z35"/>
    <mergeCell ref="AA35:AD35"/>
    <mergeCell ref="AE35:AG35"/>
    <mergeCell ref="B36:C36"/>
    <mergeCell ref="D36:E36"/>
    <mergeCell ref="F36:R36"/>
    <mergeCell ref="S36:T36"/>
    <mergeCell ref="U36:W36"/>
    <mergeCell ref="X36:Z36"/>
    <mergeCell ref="AA36:AD36"/>
    <mergeCell ref="AE36:AG36"/>
    <mergeCell ref="U111:W111"/>
    <mergeCell ref="B76:C76"/>
    <mergeCell ref="D76:E76"/>
    <mergeCell ref="F76:R76"/>
    <mergeCell ref="S76:T76"/>
    <mergeCell ref="U76:W76"/>
    <mergeCell ref="B91:C91"/>
    <mergeCell ref="D91:E91"/>
    <mergeCell ref="F91:R91"/>
    <mergeCell ref="S91:T91"/>
    <mergeCell ref="U91:W91"/>
    <mergeCell ref="B77:C77"/>
    <mergeCell ref="D77:E77"/>
    <mergeCell ref="F77:R77"/>
    <mergeCell ref="S77:T77"/>
    <mergeCell ref="F86:R86"/>
    <mergeCell ref="S86:T86"/>
    <mergeCell ref="U86:W86"/>
    <mergeCell ref="B94:C94"/>
    <mergeCell ref="D94:E94"/>
    <mergeCell ref="F94:R94"/>
    <mergeCell ref="S94:T94"/>
    <mergeCell ref="S95:T95"/>
    <mergeCell ref="U95:W95"/>
    <mergeCell ref="X123:Z123"/>
    <mergeCell ref="X121:Z121"/>
    <mergeCell ref="S122:T122"/>
    <mergeCell ref="S80:T80"/>
    <mergeCell ref="U80:W80"/>
    <mergeCell ref="X80:Z80"/>
    <mergeCell ref="B121:C121"/>
    <mergeCell ref="D121:E121"/>
    <mergeCell ref="F121:R121"/>
    <mergeCell ref="S121:T121"/>
    <mergeCell ref="U121:W121"/>
    <mergeCell ref="U122:W122"/>
    <mergeCell ref="X122:Z122"/>
    <mergeCell ref="B122:C122"/>
    <mergeCell ref="D122:E122"/>
    <mergeCell ref="F122:R122"/>
    <mergeCell ref="B111:C111"/>
    <mergeCell ref="D111:E111"/>
    <mergeCell ref="B82:C82"/>
    <mergeCell ref="D82:E82"/>
    <mergeCell ref="F82:R82"/>
    <mergeCell ref="S82:T82"/>
    <mergeCell ref="U82:W82"/>
    <mergeCell ref="X82:Z82"/>
    <mergeCell ref="AA121:AD121"/>
    <mergeCell ref="AE121:AG121"/>
    <mergeCell ref="AH121:AM121"/>
    <mergeCell ref="AA122:AD122"/>
    <mergeCell ref="AE122:AG122"/>
    <mergeCell ref="AH122:AM122"/>
    <mergeCell ref="AA123:AD123"/>
    <mergeCell ref="AE123:AG123"/>
    <mergeCell ref="AH123:AM123"/>
    <mergeCell ref="AH80:AM80"/>
    <mergeCell ref="B80:C80"/>
    <mergeCell ref="D80:E80"/>
    <mergeCell ref="F80:R80"/>
    <mergeCell ref="AA82:AD82"/>
    <mergeCell ref="AE82:AG82"/>
    <mergeCell ref="AH82:AM82"/>
    <mergeCell ref="B95:C95"/>
    <mergeCell ref="D95:E95"/>
    <mergeCell ref="F95:R95"/>
    <mergeCell ref="AH86:AM86"/>
    <mergeCell ref="X91:Z91"/>
    <mergeCell ref="AA91:AD91"/>
    <mergeCell ref="AE91:AG91"/>
    <mergeCell ref="AH91:AM91"/>
    <mergeCell ref="U94:W94"/>
    <mergeCell ref="X94:Z94"/>
    <mergeCell ref="AA94:AD94"/>
    <mergeCell ref="AE94:AG94"/>
    <mergeCell ref="AH94:AM94"/>
    <mergeCell ref="AA92:AD92"/>
    <mergeCell ref="AE92:AG92"/>
    <mergeCell ref="AH92:AM92"/>
    <mergeCell ref="D89:E89"/>
    <mergeCell ref="AA93:AD93"/>
    <mergeCell ref="AE93:AG93"/>
    <mergeCell ref="AH93:AM93"/>
    <mergeCell ref="B87:C87"/>
    <mergeCell ref="D87:E87"/>
    <mergeCell ref="F87:R87"/>
    <mergeCell ref="S87:T87"/>
    <mergeCell ref="U87:W87"/>
    <mergeCell ref="X87:Z87"/>
    <mergeCell ref="AA87:AD87"/>
    <mergeCell ref="AE87:AG87"/>
    <mergeCell ref="AH87:AM87"/>
    <mergeCell ref="F89:R89"/>
    <mergeCell ref="S89:T89"/>
    <mergeCell ref="U89:W89"/>
    <mergeCell ref="X89:Z89"/>
    <mergeCell ref="AA89:AD89"/>
    <mergeCell ref="AE89:AG89"/>
    <mergeCell ref="AH89:AM89"/>
    <mergeCell ref="AE88:AG88"/>
    <mergeCell ref="AH88:AM88"/>
    <mergeCell ref="B92:C92"/>
    <mergeCell ref="B90:C90"/>
    <mergeCell ref="D90:E90"/>
    <mergeCell ref="X111:Z111"/>
    <mergeCell ref="AA111:AD111"/>
    <mergeCell ref="AE111:AG111"/>
    <mergeCell ref="AH111:AM111"/>
    <mergeCell ref="B85:C85"/>
    <mergeCell ref="D85:E85"/>
    <mergeCell ref="F85:R85"/>
    <mergeCell ref="S85:T85"/>
    <mergeCell ref="U85:W85"/>
    <mergeCell ref="X85:Z85"/>
    <mergeCell ref="AA85:AD85"/>
    <mergeCell ref="AE85:AG85"/>
    <mergeCell ref="AH85:AM85"/>
    <mergeCell ref="B86:C86"/>
    <mergeCell ref="D86:E86"/>
    <mergeCell ref="X86:Z86"/>
    <mergeCell ref="AA86:AD86"/>
    <mergeCell ref="AE86:AG86"/>
    <mergeCell ref="B93:C93"/>
    <mergeCell ref="D93:E93"/>
    <mergeCell ref="F93:R93"/>
    <mergeCell ref="S93:T93"/>
    <mergeCell ref="U93:W93"/>
    <mergeCell ref="X93:Z93"/>
    <mergeCell ref="B106:C106"/>
    <mergeCell ref="D106:E106"/>
    <mergeCell ref="F106:R106"/>
    <mergeCell ref="AH101:AM101"/>
    <mergeCell ref="B101:C101"/>
    <mergeCell ref="D101:E101"/>
    <mergeCell ref="F101:R101"/>
    <mergeCell ref="S101:T101"/>
    <mergeCell ref="U101:W101"/>
    <mergeCell ref="X101:Z101"/>
    <mergeCell ref="AA101:AD101"/>
    <mergeCell ref="AE101:AG101"/>
    <mergeCell ref="S106:T106"/>
    <mergeCell ref="U106:W106"/>
    <mergeCell ref="X106:Z106"/>
    <mergeCell ref="B104:C104"/>
    <mergeCell ref="D104:E104"/>
    <mergeCell ref="F104:R104"/>
    <mergeCell ref="S104:T104"/>
    <mergeCell ref="U104:W104"/>
    <mergeCell ref="X104:Z104"/>
    <mergeCell ref="AA104:AD104"/>
    <mergeCell ref="AE104:AG104"/>
    <mergeCell ref="AH104:AM104"/>
    <mergeCell ref="B109:C109"/>
    <mergeCell ref="D109:E109"/>
    <mergeCell ref="F109:R109"/>
    <mergeCell ref="S109:T109"/>
    <mergeCell ref="U109:W109"/>
    <mergeCell ref="X109:Z109"/>
    <mergeCell ref="AA109:AD109"/>
    <mergeCell ref="AE109:AG109"/>
    <mergeCell ref="AH109:AM109"/>
    <mergeCell ref="AE70:AG70"/>
    <mergeCell ref="AH70:AM70"/>
    <mergeCell ref="B98:C98"/>
    <mergeCell ref="D98:E98"/>
    <mergeCell ref="F98:R98"/>
    <mergeCell ref="S98:T98"/>
    <mergeCell ref="U98:W98"/>
    <mergeCell ref="X98:Z98"/>
    <mergeCell ref="AA98:AD98"/>
    <mergeCell ref="AH75:AM75"/>
    <mergeCell ref="S75:T75"/>
    <mergeCell ref="U75:W75"/>
    <mergeCell ref="X75:Z75"/>
    <mergeCell ref="AA75:AD75"/>
    <mergeCell ref="AE75:AG75"/>
    <mergeCell ref="X95:Z95"/>
    <mergeCell ref="AA95:AD95"/>
    <mergeCell ref="AE95:AG95"/>
    <mergeCell ref="AH95:AM95"/>
    <mergeCell ref="U90:W90"/>
    <mergeCell ref="X90:Z90"/>
    <mergeCell ref="AA81:AD81"/>
    <mergeCell ref="AE81:AG81"/>
    <mergeCell ref="AH81:AM81"/>
    <mergeCell ref="B57:C57"/>
    <mergeCell ref="D57:E57"/>
    <mergeCell ref="F57:R57"/>
    <mergeCell ref="S57:T57"/>
    <mergeCell ref="U57:W57"/>
    <mergeCell ref="X57:Z57"/>
    <mergeCell ref="AA57:AD57"/>
    <mergeCell ref="AE57:AG57"/>
    <mergeCell ref="AH57:AM57"/>
    <mergeCell ref="AA52:AD52"/>
    <mergeCell ref="AE52:AG52"/>
    <mergeCell ref="AH52:AM52"/>
    <mergeCell ref="B119:C119"/>
    <mergeCell ref="D119:E119"/>
    <mergeCell ref="F119:R119"/>
    <mergeCell ref="S119:T119"/>
    <mergeCell ref="U119:W119"/>
    <mergeCell ref="X119:Z119"/>
    <mergeCell ref="AA119:AD119"/>
    <mergeCell ref="AE119:AG119"/>
    <mergeCell ref="AH119:AM119"/>
    <mergeCell ref="B96:C96"/>
    <mergeCell ref="D96:E96"/>
    <mergeCell ref="F96:R96"/>
    <mergeCell ref="S96:T96"/>
    <mergeCell ref="U96:W96"/>
    <mergeCell ref="X96:Z96"/>
    <mergeCell ref="AA96:AD96"/>
    <mergeCell ref="AE96:AG96"/>
    <mergeCell ref="AH96:AM96"/>
    <mergeCell ref="B113:C113"/>
    <mergeCell ref="D113:E113"/>
    <mergeCell ref="F113:R113"/>
    <mergeCell ref="F49:R49"/>
    <mergeCell ref="S49:T49"/>
    <mergeCell ref="U49:W49"/>
    <mergeCell ref="B52:C52"/>
    <mergeCell ref="D52:E52"/>
    <mergeCell ref="F52:R52"/>
    <mergeCell ref="S52:T52"/>
    <mergeCell ref="U52:W52"/>
    <mergeCell ref="X60:Z60"/>
    <mergeCell ref="B54:C54"/>
    <mergeCell ref="D54:E54"/>
    <mergeCell ref="F54:R54"/>
    <mergeCell ref="S54:T54"/>
    <mergeCell ref="U54:W54"/>
    <mergeCell ref="X54:Z54"/>
    <mergeCell ref="B56:C56"/>
    <mergeCell ref="D56:E56"/>
    <mergeCell ref="F56:R56"/>
    <mergeCell ref="S56:T56"/>
    <mergeCell ref="U56:W56"/>
    <mergeCell ref="X56:Z56"/>
    <mergeCell ref="X52:Z52"/>
    <mergeCell ref="B53:C53"/>
    <mergeCell ref="D53:E53"/>
    <mergeCell ref="AE60:AG60"/>
    <mergeCell ref="AH60:AM60"/>
    <mergeCell ref="E125:AL128"/>
    <mergeCell ref="B45:C45"/>
    <mergeCell ref="D45:E45"/>
    <mergeCell ref="F45:R45"/>
    <mergeCell ref="S45:T45"/>
    <mergeCell ref="U45:W45"/>
    <mergeCell ref="X45:Z45"/>
    <mergeCell ref="AA45:AD45"/>
    <mergeCell ref="AE45:AG45"/>
    <mergeCell ref="AH45:AM45"/>
    <mergeCell ref="B48:C48"/>
    <mergeCell ref="D48:E48"/>
    <mergeCell ref="F48:R48"/>
    <mergeCell ref="S48:T48"/>
    <mergeCell ref="U48:W48"/>
    <mergeCell ref="X48:Z48"/>
    <mergeCell ref="AA48:AD48"/>
    <mergeCell ref="AE48:AG48"/>
    <mergeCell ref="AH48:AM48"/>
    <mergeCell ref="B49:C49"/>
    <mergeCell ref="B61:C61"/>
    <mergeCell ref="D61:E61"/>
    <mergeCell ref="F61:R61"/>
    <mergeCell ref="S61:T61"/>
    <mergeCell ref="U61:W61"/>
    <mergeCell ref="X61:Z61"/>
    <mergeCell ref="AA61:AD61"/>
    <mergeCell ref="AE61:AG61"/>
    <mergeCell ref="AH61:AM61"/>
    <mergeCell ref="B62:C62"/>
    <mergeCell ref="D62:E62"/>
    <mergeCell ref="F62:R62"/>
    <mergeCell ref="S62:T62"/>
    <mergeCell ref="U62:W62"/>
    <mergeCell ref="X62:Z62"/>
    <mergeCell ref="AA62:AD62"/>
    <mergeCell ref="AE62:AG62"/>
    <mergeCell ref="AH62:AM62"/>
    <mergeCell ref="B63:C63"/>
    <mergeCell ref="D63:E63"/>
    <mergeCell ref="F63:R63"/>
    <mergeCell ref="S63:T63"/>
    <mergeCell ref="U63:W63"/>
    <mergeCell ref="X63:Z63"/>
    <mergeCell ref="AA63:AD63"/>
    <mergeCell ref="AE63:AG63"/>
    <mergeCell ref="AH63:AM63"/>
    <mergeCell ref="AA106:AD106"/>
    <mergeCell ref="AE106:AG106"/>
    <mergeCell ref="AH106:AM106"/>
    <mergeCell ref="B102:C102"/>
    <mergeCell ref="D102:E102"/>
    <mergeCell ref="F102:R102"/>
    <mergeCell ref="S102:T102"/>
    <mergeCell ref="U102:W102"/>
    <mergeCell ref="X102:Z102"/>
    <mergeCell ref="AA102:AD102"/>
    <mergeCell ref="AE102:AG102"/>
    <mergeCell ref="AH102:AM102"/>
    <mergeCell ref="B105:C105"/>
    <mergeCell ref="D105:E105"/>
    <mergeCell ref="F105:R105"/>
    <mergeCell ref="S105:T105"/>
    <mergeCell ref="U105:W105"/>
    <mergeCell ref="X105:Z105"/>
    <mergeCell ref="AA105:AD105"/>
    <mergeCell ref="AE105:AG105"/>
    <mergeCell ref="AH105:AM105"/>
    <mergeCell ref="B103:C103"/>
    <mergeCell ref="D103:E103"/>
    <mergeCell ref="F103:R103"/>
    <mergeCell ref="B64:C64"/>
    <mergeCell ref="D64:E64"/>
    <mergeCell ref="F64:R64"/>
    <mergeCell ref="S64:T64"/>
    <mergeCell ref="U64:W64"/>
    <mergeCell ref="X64:Z64"/>
    <mergeCell ref="AA64:AD64"/>
    <mergeCell ref="AE64:AG64"/>
    <mergeCell ref="AH64:AM64"/>
    <mergeCell ref="B65:C65"/>
    <mergeCell ref="D65:E65"/>
    <mergeCell ref="F65:R65"/>
    <mergeCell ref="S65:T65"/>
    <mergeCell ref="U65:W65"/>
    <mergeCell ref="X65:Z65"/>
    <mergeCell ref="AA65:AD65"/>
    <mergeCell ref="AE65:AG65"/>
    <mergeCell ref="AH65:AM65"/>
    <mergeCell ref="AE98:AG98"/>
    <mergeCell ref="AH98:AM98"/>
    <mergeCell ref="B97:C97"/>
    <mergeCell ref="D97:E97"/>
    <mergeCell ref="F97:R97"/>
    <mergeCell ref="S97:T97"/>
    <mergeCell ref="U97:W97"/>
    <mergeCell ref="X97:Z97"/>
    <mergeCell ref="AA97:AD97"/>
    <mergeCell ref="AE97:AG97"/>
    <mergeCell ref="AH97:AM97"/>
    <mergeCell ref="B66:C66"/>
    <mergeCell ref="D66:E66"/>
    <mergeCell ref="F66:R66"/>
    <mergeCell ref="S66:T66"/>
    <mergeCell ref="U66:W66"/>
    <mergeCell ref="X66:Z66"/>
    <mergeCell ref="AA66:AD66"/>
    <mergeCell ref="AE66:AG66"/>
    <mergeCell ref="AH66:AM66"/>
    <mergeCell ref="AA54:AD54"/>
    <mergeCell ref="AE54:AG54"/>
    <mergeCell ref="AH54:AM54"/>
    <mergeCell ref="B55:C55"/>
    <mergeCell ref="D55:E55"/>
    <mergeCell ref="F55:R55"/>
    <mergeCell ref="S55:T55"/>
    <mergeCell ref="U55:W55"/>
    <mergeCell ref="X55:Z55"/>
    <mergeCell ref="AA55:AD55"/>
    <mergeCell ref="AE55:AG55"/>
    <mergeCell ref="AH55:AM55"/>
    <mergeCell ref="F84:R84"/>
    <mergeCell ref="S84:T84"/>
    <mergeCell ref="U84:W84"/>
    <mergeCell ref="X84:Z84"/>
    <mergeCell ref="AA84:AD84"/>
    <mergeCell ref="AE84:AG84"/>
    <mergeCell ref="AH84:AM84"/>
    <mergeCell ref="B74:C74"/>
    <mergeCell ref="D74:E74"/>
    <mergeCell ref="F74:R74"/>
    <mergeCell ref="S74:T74"/>
    <mergeCell ref="U74:W74"/>
    <mergeCell ref="X74:Z74"/>
    <mergeCell ref="AA74:AD74"/>
    <mergeCell ref="AE74:AG74"/>
    <mergeCell ref="AH74:AM74"/>
    <mergeCell ref="B78:C78"/>
    <mergeCell ref="D78:E78"/>
    <mergeCell ref="F78:R78"/>
    <mergeCell ref="AA80:AD80"/>
    <mergeCell ref="AE80:AG80"/>
    <mergeCell ref="AH33:AM33"/>
    <mergeCell ref="B39:C39"/>
    <mergeCell ref="D39:E39"/>
    <mergeCell ref="F39:R39"/>
    <mergeCell ref="S39:T39"/>
    <mergeCell ref="AH39:AM39"/>
    <mergeCell ref="B40:C40"/>
    <mergeCell ref="D40:E40"/>
    <mergeCell ref="F40:R40"/>
    <mergeCell ref="S40:T40"/>
    <mergeCell ref="U40:W40"/>
    <mergeCell ref="X40:Z40"/>
    <mergeCell ref="AA40:AD40"/>
    <mergeCell ref="AE40:AG40"/>
    <mergeCell ref="AH40:AM40"/>
    <mergeCell ref="U39:W39"/>
    <mergeCell ref="X39:Z39"/>
    <mergeCell ref="AA39:AD39"/>
    <mergeCell ref="AH34:AM34"/>
    <mergeCell ref="AH35:AM35"/>
    <mergeCell ref="AH36:AM36"/>
    <mergeCell ref="B37:C37"/>
    <mergeCell ref="D37:E37"/>
    <mergeCell ref="F37:R37"/>
    <mergeCell ref="B115:C115"/>
    <mergeCell ref="D115:E115"/>
    <mergeCell ref="F115:R115"/>
    <mergeCell ref="S115:T115"/>
    <mergeCell ref="U115:W115"/>
    <mergeCell ref="X115:Z115"/>
    <mergeCell ref="AA115:AD115"/>
    <mergeCell ref="AE115:AG115"/>
    <mergeCell ref="AH115:AM115"/>
    <mergeCell ref="B116:C116"/>
    <mergeCell ref="D116:E116"/>
    <mergeCell ref="F116:R116"/>
    <mergeCell ref="S116:T116"/>
    <mergeCell ref="U116:W116"/>
    <mergeCell ref="X116:Z116"/>
    <mergeCell ref="AA116:AD116"/>
    <mergeCell ref="AE116:AG116"/>
    <mergeCell ref="AH116:AM116"/>
    <mergeCell ref="B118:C118"/>
    <mergeCell ref="D118:E118"/>
    <mergeCell ref="F118:R118"/>
    <mergeCell ref="S118:T118"/>
    <mergeCell ref="U118:W118"/>
    <mergeCell ref="X118:Z118"/>
    <mergeCell ref="AA118:AD118"/>
    <mergeCell ref="AE118:AG118"/>
    <mergeCell ref="AH118:AM118"/>
    <mergeCell ref="B107:C107"/>
    <mergeCell ref="D107:E107"/>
    <mergeCell ref="F107:R107"/>
    <mergeCell ref="S107:T107"/>
    <mergeCell ref="U107:W107"/>
    <mergeCell ref="X107:Z107"/>
    <mergeCell ref="AA107:AD107"/>
    <mergeCell ref="AE107:AG107"/>
    <mergeCell ref="AH107:AM107"/>
    <mergeCell ref="B108:C108"/>
    <mergeCell ref="D108:E108"/>
    <mergeCell ref="F108:R108"/>
    <mergeCell ref="S108:T108"/>
    <mergeCell ref="U108:W108"/>
    <mergeCell ref="X108:Z108"/>
    <mergeCell ref="AA108:AD108"/>
    <mergeCell ref="AE108:AG108"/>
    <mergeCell ref="AH108:AM108"/>
    <mergeCell ref="B43:C43"/>
    <mergeCell ref="D43:E43"/>
    <mergeCell ref="F43:R43"/>
    <mergeCell ref="S43:T43"/>
    <mergeCell ref="U43:W43"/>
    <mergeCell ref="X43:Z43"/>
    <mergeCell ref="AA43:AD43"/>
    <mergeCell ref="AE43:AG43"/>
    <mergeCell ref="AH43:AM43"/>
    <mergeCell ref="S103:T103"/>
    <mergeCell ref="U103:W103"/>
    <mergeCell ref="X103:Z103"/>
    <mergeCell ref="AA103:AD103"/>
    <mergeCell ref="AE103:AG103"/>
    <mergeCell ref="AH103:AM103"/>
    <mergeCell ref="B99:C99"/>
    <mergeCell ref="D99:E99"/>
    <mergeCell ref="F99:R99"/>
    <mergeCell ref="S99:T99"/>
    <mergeCell ref="U99:W99"/>
    <mergeCell ref="X99:Z99"/>
    <mergeCell ref="AA99:AD99"/>
    <mergeCell ref="AE99:AG99"/>
    <mergeCell ref="AH99:AM99"/>
    <mergeCell ref="D100:E100"/>
    <mergeCell ref="F100:R100"/>
    <mergeCell ref="S100:T100"/>
    <mergeCell ref="U100:W100"/>
    <mergeCell ref="X100:Z100"/>
    <mergeCell ref="AA100:AD100"/>
    <mergeCell ref="AE100:AG100"/>
    <mergeCell ref="AH100:AM100"/>
    <mergeCell ref="B100:C100"/>
    <mergeCell ref="AH90:AM90"/>
    <mergeCell ref="B51:C51"/>
    <mergeCell ref="D51:E51"/>
    <mergeCell ref="F51:R51"/>
    <mergeCell ref="S51:T51"/>
    <mergeCell ref="U51:W51"/>
    <mergeCell ref="X51:Z51"/>
    <mergeCell ref="AA51:AD51"/>
    <mergeCell ref="AE51:AG51"/>
    <mergeCell ref="AH51:AM51"/>
    <mergeCell ref="B75:C75"/>
    <mergeCell ref="D75:E75"/>
    <mergeCell ref="F75:R75"/>
    <mergeCell ref="AA56:AD56"/>
    <mergeCell ref="AE56:AG56"/>
    <mergeCell ref="AH56:AM56"/>
    <mergeCell ref="B84:C84"/>
    <mergeCell ref="D84:E84"/>
    <mergeCell ref="B117:C117"/>
    <mergeCell ref="D117:E117"/>
    <mergeCell ref="F117:R117"/>
    <mergeCell ref="S117:T117"/>
    <mergeCell ref="U117:W117"/>
    <mergeCell ref="X117:Z117"/>
    <mergeCell ref="AA117:AD117"/>
    <mergeCell ref="AE117:AG117"/>
    <mergeCell ref="AH117:AM117"/>
  </mergeCells>
  <printOptions horizontalCentered="1"/>
  <pageMargins left="0.19685039370078741" right="0.19685039370078741" top="0.19685039370078741" bottom="0.19685039370078741" header="0.31496062992125984" footer="0.31496062992125984"/>
  <pageSetup paperSize="9" scale="51" fitToHeight="0" orientation="portrait" horizontalDpi="300" verticalDpi="300" r:id="rId1"/>
  <ignoredErrors>
    <ignoredError sqref="AA122:AG122 V31:W31 AA31:AD31 AA72:AD72 U121:W122 V41:W41 AF31:AG31 AF72:AG72 AE121:AG121 AF41:AG41"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workbookViewId="0">
      <selection activeCell="A7" sqref="A7:B7"/>
    </sheetView>
  </sheetViews>
  <sheetFormatPr defaultRowHeight="12.75" x14ac:dyDescent="0.2"/>
  <cols>
    <col min="1" max="1" width="6.42578125" customWidth="1"/>
    <col min="2" max="2" width="37.140625" customWidth="1"/>
    <col min="3" max="3" width="10.85546875" customWidth="1"/>
    <col min="4" max="4" width="13.42578125" customWidth="1"/>
    <col min="5" max="5" width="13.140625" customWidth="1"/>
    <col min="6" max="6" width="12.42578125" bestFit="1" customWidth="1"/>
    <col min="7" max="9" width="12.42578125" style="42" customWidth="1"/>
    <col min="10" max="10" width="12.85546875" customWidth="1"/>
  </cols>
  <sheetData>
    <row r="1" spans="1:10" x14ac:dyDescent="0.2">
      <c r="A1" s="142"/>
      <c r="B1" s="143"/>
      <c r="C1" s="144"/>
      <c r="D1" s="144"/>
      <c r="E1" s="143"/>
      <c r="F1" s="143"/>
      <c r="G1" s="143"/>
      <c r="H1" s="143"/>
      <c r="I1" s="143"/>
      <c r="J1" s="145"/>
    </row>
    <row r="2" spans="1:10" ht="13.5" thickBot="1" x14ac:dyDescent="0.25">
      <c r="A2" s="303" t="s">
        <v>51</v>
      </c>
      <c r="B2" s="304"/>
      <c r="C2" s="304"/>
      <c r="D2" s="304"/>
      <c r="E2" s="304"/>
      <c r="F2" s="304"/>
      <c r="G2" s="304"/>
      <c r="H2" s="304"/>
      <c r="I2" s="304"/>
      <c r="J2" s="305"/>
    </row>
    <row r="3" spans="1:10" ht="15.75" x14ac:dyDescent="0.2">
      <c r="A3" s="306"/>
      <c r="B3" s="307"/>
      <c r="C3" s="307"/>
      <c r="D3" s="307"/>
      <c r="E3" s="307"/>
      <c r="F3" s="307"/>
      <c r="G3" s="307"/>
      <c r="H3" s="307"/>
      <c r="I3" s="307"/>
      <c r="J3" s="308"/>
    </row>
    <row r="4" spans="1:10" x14ac:dyDescent="0.2">
      <c r="A4" s="135"/>
      <c r="B4" s="100"/>
      <c r="C4" s="101"/>
      <c r="D4" s="101"/>
      <c r="E4" s="100"/>
      <c r="F4" s="100"/>
      <c r="G4" s="100"/>
      <c r="H4" s="100"/>
      <c r="I4" s="100"/>
      <c r="J4" s="136"/>
    </row>
    <row r="5" spans="1:10" ht="13.5" thickBot="1" x14ac:dyDescent="0.25">
      <c r="A5" s="303" t="s">
        <v>57</v>
      </c>
      <c r="B5" s="304"/>
      <c r="C5" s="304"/>
      <c r="D5" s="304"/>
      <c r="E5" s="304"/>
      <c r="F5" s="304"/>
      <c r="G5" s="304"/>
      <c r="H5" s="304"/>
      <c r="I5" s="304"/>
      <c r="J5" s="305"/>
    </row>
    <row r="6" spans="1:10" x14ac:dyDescent="0.2">
      <c r="A6" s="309" t="s">
        <v>58</v>
      </c>
      <c r="B6" s="310"/>
      <c r="C6" s="311"/>
      <c r="D6" s="311"/>
      <c r="E6" s="311"/>
      <c r="F6" s="311"/>
      <c r="G6" s="311"/>
      <c r="H6" s="311"/>
      <c r="I6" s="311"/>
      <c r="J6" s="312"/>
    </row>
    <row r="7" spans="1:10" ht="39.950000000000003" customHeight="1" thickBot="1" x14ac:dyDescent="0.25">
      <c r="A7" s="322" t="s">
        <v>329</v>
      </c>
      <c r="B7" s="323"/>
      <c r="C7" s="324" t="s">
        <v>204</v>
      </c>
      <c r="D7" s="325"/>
      <c r="E7" s="325"/>
      <c r="F7" s="325"/>
      <c r="G7" s="325"/>
      <c r="H7" s="325"/>
      <c r="I7" s="325"/>
      <c r="J7" s="326"/>
    </row>
    <row r="8" spans="1:10" ht="38.25" x14ac:dyDescent="0.2">
      <c r="A8" s="88" t="s">
        <v>0</v>
      </c>
      <c r="B8" s="89" t="s">
        <v>59</v>
      </c>
      <c r="C8" s="90" t="s">
        <v>60</v>
      </c>
      <c r="D8" s="90" t="s">
        <v>61</v>
      </c>
      <c r="E8" s="89" t="s">
        <v>62</v>
      </c>
      <c r="F8" s="89" t="s">
        <v>63</v>
      </c>
      <c r="G8" s="89" t="s">
        <v>64</v>
      </c>
      <c r="H8" s="89" t="s">
        <v>129</v>
      </c>
      <c r="I8" s="89" t="s">
        <v>130</v>
      </c>
      <c r="J8" s="130" t="s">
        <v>131</v>
      </c>
    </row>
    <row r="9" spans="1:10" ht="12.75" customHeight="1" x14ac:dyDescent="0.2">
      <c r="A9" s="293">
        <v>1</v>
      </c>
      <c r="B9" s="295" t="s">
        <v>48</v>
      </c>
      <c r="C9" s="91" t="s">
        <v>65</v>
      </c>
      <c r="D9" s="166">
        <v>1</v>
      </c>
      <c r="E9" s="92">
        <v>1</v>
      </c>
      <c r="F9" s="92"/>
      <c r="G9" s="92"/>
      <c r="H9" s="92"/>
      <c r="I9" s="92"/>
      <c r="J9" s="131"/>
    </row>
    <row r="10" spans="1:10" ht="12.75" customHeight="1" x14ac:dyDescent="0.2">
      <c r="A10" s="294"/>
      <c r="B10" s="295"/>
      <c r="C10" s="93" t="s">
        <v>66</v>
      </c>
      <c r="D10" s="167">
        <v>25031.54</v>
      </c>
      <c r="E10" s="94">
        <f>D10</f>
        <v>25031.54</v>
      </c>
      <c r="F10" s="94"/>
      <c r="G10" s="94"/>
      <c r="H10" s="94"/>
      <c r="I10" s="94"/>
      <c r="J10" s="132"/>
    </row>
    <row r="11" spans="1:10" ht="12.75" customHeight="1" x14ac:dyDescent="0.2">
      <c r="A11" s="293">
        <v>2</v>
      </c>
      <c r="B11" s="295" t="s">
        <v>96</v>
      </c>
      <c r="C11" s="93" t="s">
        <v>65</v>
      </c>
      <c r="D11" s="166">
        <v>1</v>
      </c>
      <c r="E11" s="92">
        <v>0.5</v>
      </c>
      <c r="F11" s="92">
        <v>0.5</v>
      </c>
      <c r="G11" s="92"/>
      <c r="H11" s="92"/>
      <c r="I11" s="92"/>
      <c r="J11" s="131"/>
    </row>
    <row r="12" spans="1:10" ht="12.75" customHeight="1" x14ac:dyDescent="0.2">
      <c r="A12" s="294"/>
      <c r="B12" s="295"/>
      <c r="C12" s="93" t="s">
        <v>66</v>
      </c>
      <c r="D12" s="167">
        <v>17374.509999999998</v>
      </c>
      <c r="E12" s="94">
        <f>D12*E11</f>
        <v>8687.2549999999992</v>
      </c>
      <c r="F12" s="94">
        <f>D12*F11</f>
        <v>8687.2549999999992</v>
      </c>
      <c r="G12" s="94"/>
      <c r="H12" s="94"/>
      <c r="I12" s="94"/>
      <c r="J12" s="132"/>
    </row>
    <row r="13" spans="1:10" ht="12.75" customHeight="1" x14ac:dyDescent="0.2">
      <c r="A13" s="293">
        <v>3</v>
      </c>
      <c r="B13" s="295" t="s">
        <v>121</v>
      </c>
      <c r="C13" s="93" t="s">
        <v>65</v>
      </c>
      <c r="D13" s="166">
        <v>1</v>
      </c>
      <c r="E13" s="92"/>
      <c r="F13" s="92">
        <v>0.5</v>
      </c>
      <c r="G13" s="92">
        <v>0.5</v>
      </c>
      <c r="H13" s="92"/>
      <c r="I13" s="92"/>
      <c r="J13" s="131"/>
    </row>
    <row r="14" spans="1:10" ht="12.75" customHeight="1" x14ac:dyDescent="0.2">
      <c r="A14" s="294"/>
      <c r="B14" s="295"/>
      <c r="C14" s="93" t="s">
        <v>66</v>
      </c>
      <c r="D14" s="167">
        <v>41058.26</v>
      </c>
      <c r="E14" s="94"/>
      <c r="F14" s="94">
        <f>D14*F13</f>
        <v>20529.13</v>
      </c>
      <c r="G14" s="94">
        <f>D14*G13</f>
        <v>20529.13</v>
      </c>
      <c r="H14" s="94"/>
      <c r="I14" s="94"/>
      <c r="J14" s="132"/>
    </row>
    <row r="15" spans="1:10" x14ac:dyDescent="0.2">
      <c r="A15" s="293">
        <v>4</v>
      </c>
      <c r="B15" s="295" t="s">
        <v>117</v>
      </c>
      <c r="C15" s="93" t="s">
        <v>65</v>
      </c>
      <c r="D15" s="166">
        <v>1</v>
      </c>
      <c r="E15" s="92"/>
      <c r="F15" s="92"/>
      <c r="G15" s="92"/>
      <c r="H15" s="92">
        <v>0.5</v>
      </c>
      <c r="I15" s="92">
        <v>0.5</v>
      </c>
      <c r="J15" s="131"/>
    </row>
    <row r="16" spans="1:10" x14ac:dyDescent="0.2">
      <c r="A16" s="294"/>
      <c r="B16" s="295"/>
      <c r="C16" s="93" t="s">
        <v>66</v>
      </c>
      <c r="D16" s="167">
        <v>104069.08</v>
      </c>
      <c r="E16" s="94"/>
      <c r="F16" s="94"/>
      <c r="G16" s="94"/>
      <c r="H16" s="94">
        <f>D16*H15</f>
        <v>52034.54</v>
      </c>
      <c r="I16" s="94">
        <f>D16*I15</f>
        <v>52034.54</v>
      </c>
      <c r="J16" s="132"/>
    </row>
    <row r="17" spans="1:10" x14ac:dyDescent="0.2">
      <c r="A17" s="293">
        <v>5</v>
      </c>
      <c r="B17" s="295" t="s">
        <v>97</v>
      </c>
      <c r="C17" s="93" t="s">
        <v>65</v>
      </c>
      <c r="D17" s="166">
        <v>1</v>
      </c>
      <c r="E17" s="92"/>
      <c r="F17" s="92"/>
      <c r="G17" s="92"/>
      <c r="H17" s="92">
        <v>0.4</v>
      </c>
      <c r="I17" s="92">
        <v>0.2</v>
      </c>
      <c r="J17" s="131">
        <v>0.4</v>
      </c>
    </row>
    <row r="18" spans="1:10" x14ac:dyDescent="0.2">
      <c r="A18" s="294"/>
      <c r="B18" s="295"/>
      <c r="C18" s="93" t="s">
        <v>66</v>
      </c>
      <c r="D18" s="167">
        <v>110469.15</v>
      </c>
      <c r="E18" s="94"/>
      <c r="F18" s="94"/>
      <c r="G18" s="94"/>
      <c r="H18" s="94">
        <f>D18*H17</f>
        <v>44187.66</v>
      </c>
      <c r="I18" s="94">
        <f>D18*I17</f>
        <v>22093.83</v>
      </c>
      <c r="J18" s="132">
        <f>D18*J17</f>
        <v>44187.66</v>
      </c>
    </row>
    <row r="19" spans="1:10" x14ac:dyDescent="0.2">
      <c r="A19" s="293">
        <v>6</v>
      </c>
      <c r="B19" s="295" t="s">
        <v>122</v>
      </c>
      <c r="C19" s="93" t="s">
        <v>65</v>
      </c>
      <c r="D19" s="166">
        <v>1</v>
      </c>
      <c r="E19" s="92"/>
      <c r="F19" s="92"/>
      <c r="G19" s="92"/>
      <c r="H19" s="92">
        <v>0.4</v>
      </c>
      <c r="I19" s="92">
        <v>0.4</v>
      </c>
      <c r="J19" s="131">
        <v>0.2</v>
      </c>
    </row>
    <row r="20" spans="1:10" x14ac:dyDescent="0.2">
      <c r="A20" s="294"/>
      <c r="B20" s="295"/>
      <c r="C20" s="93" t="s">
        <v>66</v>
      </c>
      <c r="D20" s="167">
        <v>13003.38</v>
      </c>
      <c r="E20" s="94"/>
      <c r="F20" s="94"/>
      <c r="G20" s="94"/>
      <c r="H20" s="94">
        <f>H19*$D$20</f>
        <v>5201.3519999999999</v>
      </c>
      <c r="I20" s="94">
        <f>D20*I19</f>
        <v>5201.3519999999999</v>
      </c>
      <c r="J20" s="132">
        <f>D20*J19</f>
        <v>2600.6759999999999</v>
      </c>
    </row>
    <row r="21" spans="1:10" x14ac:dyDescent="0.2">
      <c r="A21" s="293">
        <v>7</v>
      </c>
      <c r="B21" s="295" t="s">
        <v>123</v>
      </c>
      <c r="C21" s="93" t="s">
        <v>65</v>
      </c>
      <c r="D21" s="166">
        <v>1</v>
      </c>
      <c r="E21" s="92"/>
      <c r="F21" s="92"/>
      <c r="G21" s="92"/>
      <c r="H21" s="92">
        <v>0.3</v>
      </c>
      <c r="I21" s="92">
        <v>0.4</v>
      </c>
      <c r="J21" s="131">
        <v>0.3</v>
      </c>
    </row>
    <row r="22" spans="1:10" x14ac:dyDescent="0.2">
      <c r="A22" s="294"/>
      <c r="B22" s="295"/>
      <c r="C22" s="93" t="s">
        <v>66</v>
      </c>
      <c r="D22" s="167">
        <v>5938.21</v>
      </c>
      <c r="E22" s="94"/>
      <c r="F22" s="94"/>
      <c r="G22" s="94"/>
      <c r="H22" s="94">
        <f>H21*$D$22</f>
        <v>1781.463</v>
      </c>
      <c r="I22" s="94">
        <f>D22*I21</f>
        <v>2375.2840000000001</v>
      </c>
      <c r="J22" s="132">
        <f>D22*J21</f>
        <v>1781.463</v>
      </c>
    </row>
    <row r="23" spans="1:10" x14ac:dyDescent="0.2">
      <c r="A23" s="293">
        <v>8</v>
      </c>
      <c r="B23" s="295" t="s">
        <v>124</v>
      </c>
      <c r="C23" s="93" t="s">
        <v>65</v>
      </c>
      <c r="D23" s="166">
        <v>1</v>
      </c>
      <c r="E23" s="92"/>
      <c r="F23" s="92"/>
      <c r="G23" s="92"/>
      <c r="H23" s="92">
        <v>0.2</v>
      </c>
      <c r="I23" s="92">
        <v>0.5</v>
      </c>
      <c r="J23" s="131">
        <v>0.3</v>
      </c>
    </row>
    <row r="24" spans="1:10" x14ac:dyDescent="0.2">
      <c r="A24" s="294"/>
      <c r="B24" s="295"/>
      <c r="C24" s="93" t="s">
        <v>66</v>
      </c>
      <c r="D24" s="167">
        <v>107273.23</v>
      </c>
      <c r="E24" s="94"/>
      <c r="F24" s="94"/>
      <c r="G24" s="94"/>
      <c r="H24" s="94">
        <f>D24*H23</f>
        <v>21454.646000000001</v>
      </c>
      <c r="I24" s="94">
        <f>D24*I23</f>
        <v>53636.614999999998</v>
      </c>
      <c r="J24" s="132">
        <f>D24*J23</f>
        <v>32181.968999999997</v>
      </c>
    </row>
    <row r="25" spans="1:10" x14ac:dyDescent="0.2">
      <c r="A25" s="293">
        <v>9</v>
      </c>
      <c r="B25" s="295" t="s">
        <v>125</v>
      </c>
      <c r="C25" s="93" t="s">
        <v>65</v>
      </c>
      <c r="D25" s="166">
        <v>1</v>
      </c>
      <c r="E25" s="92"/>
      <c r="F25" s="92"/>
      <c r="G25" s="92"/>
      <c r="H25" s="92"/>
      <c r="I25" s="92"/>
      <c r="J25" s="131">
        <v>1</v>
      </c>
    </row>
    <row r="26" spans="1:10" x14ac:dyDescent="0.2">
      <c r="A26" s="294"/>
      <c r="B26" s="295"/>
      <c r="C26" s="93" t="s">
        <v>66</v>
      </c>
      <c r="D26" s="167">
        <v>50607.42</v>
      </c>
      <c r="E26" s="94"/>
      <c r="F26" s="94"/>
      <c r="G26" s="94"/>
      <c r="H26" s="94"/>
      <c r="I26" s="94"/>
      <c r="J26" s="132">
        <f>D26</f>
        <v>50607.42</v>
      </c>
    </row>
    <row r="27" spans="1:10" x14ac:dyDescent="0.2">
      <c r="A27" s="293">
        <v>10</v>
      </c>
      <c r="B27" s="295" t="s">
        <v>126</v>
      </c>
      <c r="C27" s="93" t="s">
        <v>65</v>
      </c>
      <c r="D27" s="166">
        <v>1</v>
      </c>
      <c r="E27" s="92"/>
      <c r="F27" s="92"/>
      <c r="G27" s="92"/>
      <c r="H27" s="92"/>
      <c r="I27" s="92">
        <v>0.5</v>
      </c>
      <c r="J27" s="131">
        <v>0.5</v>
      </c>
    </row>
    <row r="28" spans="1:10" x14ac:dyDescent="0.2">
      <c r="A28" s="294"/>
      <c r="B28" s="295"/>
      <c r="C28" s="93" t="s">
        <v>66</v>
      </c>
      <c r="D28" s="167">
        <v>12932.71</v>
      </c>
      <c r="E28" s="94"/>
      <c r="F28" s="94"/>
      <c r="G28" s="94"/>
      <c r="H28" s="94"/>
      <c r="I28" s="94">
        <f>D28*I27</f>
        <v>6466.3549999999996</v>
      </c>
      <c r="J28" s="132">
        <f>D28*J27</f>
        <v>6466.3549999999996</v>
      </c>
    </row>
    <row r="29" spans="1:10" x14ac:dyDescent="0.2">
      <c r="A29" s="293">
        <v>11</v>
      </c>
      <c r="B29" s="302" t="s">
        <v>127</v>
      </c>
      <c r="C29" s="93" t="s">
        <v>65</v>
      </c>
      <c r="D29" s="166">
        <v>1</v>
      </c>
      <c r="E29" s="92"/>
      <c r="F29" s="92"/>
      <c r="G29" s="92"/>
      <c r="H29" s="92"/>
      <c r="I29" s="92"/>
      <c r="J29" s="131">
        <v>1</v>
      </c>
    </row>
    <row r="30" spans="1:10" x14ac:dyDescent="0.2">
      <c r="A30" s="294"/>
      <c r="B30" s="302"/>
      <c r="C30" s="93" t="s">
        <v>66</v>
      </c>
      <c r="D30" s="167">
        <v>226.58</v>
      </c>
      <c r="E30" s="94"/>
      <c r="F30" s="94"/>
      <c r="G30" s="94"/>
      <c r="H30" s="94"/>
      <c r="I30" s="94"/>
      <c r="J30" s="94">
        <f>D30</f>
        <v>226.58</v>
      </c>
    </row>
    <row r="31" spans="1:10" x14ac:dyDescent="0.2">
      <c r="A31" s="293"/>
      <c r="B31" s="295"/>
      <c r="C31" s="93"/>
      <c r="D31" s="92"/>
      <c r="E31" s="92"/>
      <c r="F31" s="92"/>
      <c r="G31" s="92"/>
      <c r="H31" s="92"/>
      <c r="I31" s="92"/>
      <c r="J31" s="131"/>
    </row>
    <row r="32" spans="1:10" x14ac:dyDescent="0.2">
      <c r="A32" s="294"/>
      <c r="B32" s="296"/>
      <c r="C32" s="95"/>
      <c r="D32" s="94"/>
      <c r="E32" s="94"/>
      <c r="F32" s="94"/>
      <c r="G32" s="94"/>
      <c r="H32" s="94"/>
      <c r="I32" s="94"/>
      <c r="J32" s="132"/>
    </row>
    <row r="33" spans="1:10" x14ac:dyDescent="0.2">
      <c r="A33" s="297" t="s">
        <v>67</v>
      </c>
      <c r="B33" s="298"/>
      <c r="C33" s="96" t="s">
        <v>65</v>
      </c>
      <c r="D33" s="97">
        <v>1</v>
      </c>
      <c r="E33" s="97">
        <f>E34/$D$34</f>
        <v>6.9098146994839391E-2</v>
      </c>
      <c r="F33" s="97">
        <f>F34/$D$34</f>
        <v>4.2069262629823141E-2</v>
      </c>
      <c r="G33" s="97">
        <f>G34/$D$34</f>
        <v>4.2069262629823141E-2</v>
      </c>
      <c r="H33" s="97">
        <f t="shared" ref="H33:J33" si="0">H34/$D$34</f>
        <v>0.25545846404371358</v>
      </c>
      <c r="I33" s="97">
        <f t="shared" si="0"/>
        <v>0.16844156408630306</v>
      </c>
      <c r="J33" s="133">
        <f t="shared" si="0"/>
        <v>0.28290292959768137</v>
      </c>
    </row>
    <row r="34" spans="1:10" ht="13.5" thickBot="1" x14ac:dyDescent="0.25">
      <c r="A34" s="299"/>
      <c r="B34" s="300"/>
      <c r="C34" s="98" t="s">
        <v>66</v>
      </c>
      <c r="D34" s="99">
        <f>D30+D28+D26+D24+D22+D20+D18+D16+D14+D12+D10</f>
        <v>487984.07</v>
      </c>
      <c r="E34" s="99">
        <f>E10+E12+E14</f>
        <v>33718.794999999998</v>
      </c>
      <c r="F34" s="99">
        <f>F14+F20+F22</f>
        <v>20529.13</v>
      </c>
      <c r="G34" s="99">
        <f>G14+G16+G26+G30+G18+G20+G22+G28</f>
        <v>20529.13</v>
      </c>
      <c r="H34" s="99">
        <f>H16+H18+H20+H22+H28+H24+H26+H30</f>
        <v>124659.66100000002</v>
      </c>
      <c r="I34" s="99">
        <f>I30+I28+I24+I18</f>
        <v>82196.800000000003</v>
      </c>
      <c r="J34" s="134">
        <f>J10+J12+J14+J16+J18+J20+J22+J24+J26+J28+J30+J32</f>
        <v>138052.12300000002</v>
      </c>
    </row>
    <row r="35" spans="1:10" ht="13.5" thickBot="1" x14ac:dyDescent="0.25">
      <c r="A35" s="135"/>
      <c r="B35" s="100"/>
      <c r="C35" s="101"/>
      <c r="D35" s="101"/>
      <c r="E35" s="100"/>
      <c r="F35" s="100"/>
      <c r="G35" s="100"/>
      <c r="H35" s="100"/>
      <c r="I35" s="100"/>
      <c r="J35" s="136"/>
    </row>
    <row r="36" spans="1:10" ht="25.5" customHeight="1" x14ac:dyDescent="0.2">
      <c r="A36" s="102"/>
      <c r="B36" s="103"/>
      <c r="C36" s="103"/>
      <c r="D36" s="103"/>
      <c r="E36" s="103"/>
      <c r="F36" s="104"/>
      <c r="G36" s="313" t="s">
        <v>52</v>
      </c>
      <c r="H36" s="314"/>
      <c r="I36" s="314"/>
      <c r="J36" s="315"/>
    </row>
    <row r="37" spans="1:10" x14ac:dyDescent="0.2">
      <c r="A37" s="105"/>
      <c r="B37" s="106"/>
      <c r="C37" s="107"/>
      <c r="D37" s="108"/>
      <c r="E37" s="106"/>
      <c r="F37" s="109"/>
      <c r="G37" s="316"/>
      <c r="H37" s="317"/>
      <c r="I37" s="317"/>
      <c r="J37" s="318"/>
    </row>
    <row r="38" spans="1:10" x14ac:dyDescent="0.2">
      <c r="A38" s="110"/>
      <c r="B38" s="118"/>
      <c r="C38" s="87"/>
      <c r="D38" s="301" t="s">
        <v>68</v>
      </c>
      <c r="E38" s="301"/>
      <c r="F38" s="111"/>
      <c r="G38" s="316"/>
      <c r="H38" s="317"/>
      <c r="I38" s="317"/>
      <c r="J38" s="318"/>
    </row>
    <row r="39" spans="1:10" x14ac:dyDescent="0.2">
      <c r="A39" s="112"/>
      <c r="B39" s="113"/>
      <c r="C39" s="87"/>
      <c r="D39" s="87"/>
      <c r="E39" s="86"/>
      <c r="F39" s="114"/>
      <c r="G39" s="316"/>
      <c r="H39" s="317"/>
      <c r="I39" s="317"/>
      <c r="J39" s="318"/>
    </row>
    <row r="40" spans="1:10" x14ac:dyDescent="0.2">
      <c r="A40" s="115"/>
      <c r="B40" s="119"/>
      <c r="C40" s="116"/>
      <c r="D40" s="116"/>
      <c r="E40" s="117"/>
      <c r="F40" s="114"/>
      <c r="G40" s="316"/>
      <c r="H40" s="317"/>
      <c r="I40" s="317"/>
      <c r="J40" s="318"/>
    </row>
    <row r="41" spans="1:10" ht="13.5" thickBot="1" x14ac:dyDescent="0.25">
      <c r="A41" s="137"/>
      <c r="B41" s="138"/>
      <c r="C41" s="139"/>
      <c r="D41" s="139"/>
      <c r="E41" s="140"/>
      <c r="F41" s="141"/>
      <c r="G41" s="319"/>
      <c r="H41" s="320"/>
      <c r="I41" s="320"/>
      <c r="J41" s="321"/>
    </row>
  </sheetData>
  <mergeCells count="34">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 ref="A2:J2"/>
    <mergeCell ref="A3:J3"/>
    <mergeCell ref="A5:J5"/>
    <mergeCell ref="A6:B6"/>
    <mergeCell ref="C6:J6"/>
    <mergeCell ref="B25:B26"/>
    <mergeCell ref="A19:A20"/>
    <mergeCell ref="B19:B20"/>
    <mergeCell ref="A21:A22"/>
    <mergeCell ref="B21:B22"/>
    <mergeCell ref="A31:A32"/>
    <mergeCell ref="B31:B32"/>
    <mergeCell ref="A33:B34"/>
    <mergeCell ref="D38:E38"/>
    <mergeCell ref="A27:A28"/>
    <mergeCell ref="B27:B28"/>
    <mergeCell ref="A29:A30"/>
    <mergeCell ref="B29:B30"/>
  </mergeCells>
  <pageMargins left="0.25" right="0.25" top="0.75" bottom="0.75" header="0.3" footer="0.3"/>
  <pageSetup paperSize="9" scale="66"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CRONOGRAMA</vt:lpstr>
      <vt:lpstr>PLANILHA!Area_de_impressao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2023-02-16T17:57:09Z</cp:lastPrinted>
  <dcterms:created xsi:type="dcterms:W3CDTF">2006-09-22T13:55:22Z</dcterms:created>
  <dcterms:modified xsi:type="dcterms:W3CDTF">2023-02-16T17:58:03Z</dcterms:modified>
</cp:coreProperties>
</file>